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a\Documents\JIRA\JIRA\JIRA\INVENTARIO JIRA\INVENTARIO 2021\PAGINA WEB\DICIEMBRE 2021\"/>
    </mc:Choice>
  </mc:AlternateContent>
  <xr:revisionPtr revIDLastSave="0" documentId="13_ncr:1_{99D704CA-FF8A-41B1-BE6A-6B9BD30FB2C0}" xr6:coauthVersionLast="47" xr6:coauthVersionMax="47" xr10:uidLastSave="{00000000-0000-0000-0000-000000000000}"/>
  <bookViews>
    <workbookView xWindow="-120" yWindow="-120" windowWidth="20730" windowHeight="11160" tabRatio="914" activeTab="2" xr2:uid="{00000000-000D-0000-FFFF-FFFF00000000}"/>
  </bookViews>
  <sheets>
    <sheet name="INV B MUEBLES" sheetId="19" r:id="rId1"/>
    <sheet name="Comodate" sheetId="20" r:id="rId2"/>
    <sheet name="R. Comodato" sheetId="23" r:id="rId3"/>
  </sheets>
  <definedNames>
    <definedName name="_xlnm.Print_Area" localSheetId="1">Comodate!$A$1:$K$88</definedName>
    <definedName name="_xlnm.Print_Area" localSheetId="2">'R. Comodato'!$A$1:$J$42</definedName>
    <definedName name="_xlnm.Print_Titles" localSheetId="1">Comodate!$3:$3</definedName>
    <definedName name="_xlnm.Print_Titles" localSheetId="0">'INV B MUEBLES'!$4:$4</definedName>
    <definedName name="_xlnm.Print_Titles" localSheetId="2">'R. Comodato'!$3:$3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9" i="19" l="1"/>
  <c r="H75" i="19"/>
  <c r="H124" i="19" l="1"/>
  <c r="I75" i="20"/>
  <c r="I76" i="20" s="1"/>
  <c r="H75" i="20"/>
  <c r="G75" i="20"/>
  <c r="I61" i="20"/>
  <c r="H61" i="20"/>
  <c r="I56" i="20"/>
  <c r="H56" i="20"/>
  <c r="G56" i="20"/>
  <c r="I52" i="20"/>
  <c r="H52" i="20"/>
  <c r="I129" i="19"/>
  <c r="G129" i="19"/>
  <c r="I124" i="19"/>
  <c r="I130" i="19" s="1"/>
  <c r="I111" i="19"/>
  <c r="H111" i="19"/>
  <c r="I104" i="19"/>
  <c r="H104" i="19"/>
  <c r="I101" i="19"/>
  <c r="H101" i="19"/>
  <c r="G101" i="19"/>
  <c r="I92" i="19"/>
  <c r="H92" i="19"/>
  <c r="I89" i="19"/>
  <c r="H89" i="19"/>
  <c r="G89" i="19"/>
  <c r="I84" i="19"/>
  <c r="H84" i="19"/>
  <c r="G84" i="19"/>
  <c r="I79" i="19"/>
  <c r="H79" i="19"/>
  <c r="G79" i="19"/>
  <c r="I75" i="19"/>
  <c r="I42" i="19"/>
  <c r="H42" i="19"/>
  <c r="H76" i="20" l="1"/>
  <c r="H130" i="19"/>
  <c r="G104" i="19"/>
  <c r="G41" i="19" l="1"/>
  <c r="G40" i="19"/>
  <c r="G39" i="19"/>
  <c r="G64" i="19" l="1"/>
  <c r="G61" i="20" l="1"/>
  <c r="G119" i="19" l="1"/>
  <c r="G118" i="19"/>
  <c r="G124" i="19" s="1"/>
  <c r="G109" i="19" l="1"/>
  <c r="G108" i="19"/>
  <c r="G111" i="19" l="1"/>
  <c r="H32" i="23"/>
  <c r="G91" i="19" l="1"/>
  <c r="G92" i="19" s="1"/>
  <c r="G65" i="19"/>
  <c r="G63" i="19"/>
  <c r="G55" i="19"/>
  <c r="G54" i="19"/>
  <c r="G53" i="19"/>
  <c r="G75" i="19" s="1"/>
  <c r="G38" i="19"/>
  <c r="G37" i="19"/>
  <c r="G36" i="19"/>
  <c r="G26" i="19"/>
  <c r="G25" i="19"/>
  <c r="G24" i="19"/>
  <c r="G23" i="19"/>
  <c r="G42" i="19" l="1"/>
  <c r="G130" i="19" s="1"/>
  <c r="G8" i="20"/>
  <c r="G7" i="20"/>
  <c r="G52" i="20" s="1"/>
  <c r="G7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Asistente Admon 2</author>
  </authors>
  <commentList>
    <comment ref="A117" authorId="0" shapeId="0" xr:uid="{1D044B6A-A9DC-4BF3-BD93-6B754E63F8B2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PARA LA JIRA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Asistente Admon 2</author>
  </authors>
  <commentList>
    <comment ref="A73" authorId="0" shapeId="0" xr:uid="{E5455FAC-3A41-4D12-B696-855D140FDACD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ENTREGADO AL MPO DE EL GRULLO
27/11/2019</t>
        </r>
      </text>
    </comment>
    <comment ref="A74" authorId="0" shapeId="0" xr:uid="{4620F92A-78DD-4E3F-9925-F9C494AA1BCD}">
      <text>
        <r>
          <rPr>
            <b/>
            <sz val="9"/>
            <color indexed="81"/>
            <rFont val="Tahoma"/>
            <family val="2"/>
          </rPr>
          <t>Asistente Admon 2:</t>
        </r>
        <r>
          <rPr>
            <sz val="9"/>
            <color indexed="81"/>
            <rFont val="Tahoma"/>
            <family val="2"/>
          </rPr>
          <t xml:space="preserve">
ENTREGADO AL MPO DE TONAYA
27/11/2019</t>
        </r>
      </text>
    </comment>
  </commentList>
</comments>
</file>

<file path=xl/sharedStrings.xml><?xml version="1.0" encoding="utf-8"?>
<sst xmlns="http://schemas.openxmlformats.org/spreadsheetml/2006/main" count="1450" uniqueCount="664">
  <si>
    <t>Clave</t>
  </si>
  <si>
    <t>Descripción</t>
  </si>
  <si>
    <t>MARCA</t>
  </si>
  <si>
    <t>Modelo</t>
  </si>
  <si>
    <t>No. De Serie</t>
  </si>
  <si>
    <t>Valor de Adquisición</t>
  </si>
  <si>
    <t>FIJO</t>
  </si>
  <si>
    <t>BIENES MUEBLES</t>
  </si>
  <si>
    <t>MOBILIARIO Y EQUPO DE ADMINISTRACIÓN</t>
  </si>
  <si>
    <t>Muebles de Oficina y Estantería</t>
  </si>
  <si>
    <t>S/M</t>
  </si>
  <si>
    <t>S/N</t>
  </si>
  <si>
    <t>Escritorio Ejecutivo color tinto, 2 cajones</t>
  </si>
  <si>
    <t>Archivero Metálico, dos cajones</t>
  </si>
  <si>
    <t>Archivero  color caoba dos cajones</t>
  </si>
  <si>
    <t>Locker metálico cuatro divisiones (Papeleria)</t>
  </si>
  <si>
    <t>Archivero metálico dos gavetas</t>
  </si>
  <si>
    <t>Escritorio para computadora (Tipo carro)</t>
  </si>
  <si>
    <t xml:space="preserve">Archivero metalico, 4 gavetas </t>
  </si>
  <si>
    <t xml:space="preserve">Escritorio de M.D.F, 2 cajones color </t>
  </si>
  <si>
    <t>Ma. Rosalía Pelayo García</t>
  </si>
  <si>
    <t>Sub-Total</t>
  </si>
  <si>
    <t xml:space="preserve">Muebles,excepto de oficina y estantería </t>
  </si>
  <si>
    <t xml:space="preserve">Equipo de cómputo y de tecnología de la información </t>
  </si>
  <si>
    <t>DELL</t>
  </si>
  <si>
    <t>Computadora de escritorio, color negra</t>
  </si>
  <si>
    <t>HP</t>
  </si>
  <si>
    <t xml:space="preserve"> MS210</t>
  </si>
  <si>
    <t xml:space="preserve">Laptop procesador intel core i5,  color plata, </t>
  </si>
  <si>
    <t xml:space="preserve">Macbook </t>
  </si>
  <si>
    <t>AIR 11.16</t>
  </si>
  <si>
    <t>C02GQ8AFDJYC</t>
  </si>
  <si>
    <t xml:space="preserve">Laptop procesador intel core i5, color plata, </t>
  </si>
  <si>
    <t>C02GQ896DYC</t>
  </si>
  <si>
    <t>Laptop procesador intel core i5, color rojo, 13.3"</t>
  </si>
  <si>
    <t>TOSHIBA</t>
  </si>
  <si>
    <t>L735-SP3264RM</t>
  </si>
  <si>
    <t>ZB261313W</t>
  </si>
  <si>
    <t>Computadora de escritorio, procesador intel core i5, 19"</t>
  </si>
  <si>
    <t>VOSTRO 470</t>
  </si>
  <si>
    <t>4N55VV1</t>
  </si>
  <si>
    <t>Laptop procesador intel core i5, color plata, 15.6"</t>
  </si>
  <si>
    <t>VOSTRO 3560</t>
  </si>
  <si>
    <t>BP5HHV1</t>
  </si>
  <si>
    <t>Laptop procesadpr intel core i5 color plata, 15.6"</t>
  </si>
  <si>
    <t>5P5HHV1</t>
  </si>
  <si>
    <t>SEAGATE</t>
  </si>
  <si>
    <t>Computadora Hp, capacidad de 1TB, color negra, memoria ram de 8 GB, 23" Led, Core i7</t>
  </si>
  <si>
    <t>ALL-IN-ONE 800</t>
  </si>
  <si>
    <t>MXL41524B2</t>
  </si>
  <si>
    <t>Computadora, acer Aspire AXC-603-MT11, Pentum 2.0 GHZ/ 8GB/ 1TB/ 19", color negra</t>
  </si>
  <si>
    <t>Acer</t>
  </si>
  <si>
    <t>Aspire AXC-603-MT</t>
  </si>
  <si>
    <t>DTSUMAL002509A11F33000</t>
  </si>
  <si>
    <t>Computadora acer ATC-705-MO42 Core i7 i7-4790, 3.60 GHZ/ 4GB/ 2TB, color negro</t>
  </si>
  <si>
    <t>ATC-705-MO42</t>
  </si>
  <si>
    <t>51667530530</t>
  </si>
  <si>
    <t xml:space="preserve">Monitor LG, 25UM57-P Led de 25", color negro </t>
  </si>
  <si>
    <t>LG</t>
  </si>
  <si>
    <t>25UM57-P</t>
  </si>
  <si>
    <t>503NDFV8F435</t>
  </si>
  <si>
    <t xml:space="preserve">Otros mobiliarios y equipos de administración </t>
  </si>
  <si>
    <t>Copiadora Multifuncional escaner, copiadora e impresora</t>
  </si>
  <si>
    <t>XEROX</t>
  </si>
  <si>
    <t>WORKCENTRE 3550</t>
  </si>
  <si>
    <t>VMA657538</t>
  </si>
  <si>
    <t>Trituradora de papel, Swingline EX10-08, color negra con gris, de 8 galones</t>
  </si>
  <si>
    <t>SWINGLINE</t>
  </si>
  <si>
    <t>EX10-08</t>
  </si>
  <si>
    <t>P3675</t>
  </si>
  <si>
    <t>Mobiliario y Equipo Educacional y Recreativo</t>
  </si>
  <si>
    <t>Equipos y aparatos audiovisuales</t>
  </si>
  <si>
    <t>SONY</t>
  </si>
  <si>
    <t xml:space="preserve">Videoproyector  </t>
  </si>
  <si>
    <t>XGA 3200</t>
  </si>
  <si>
    <t>P-90961200-9</t>
  </si>
  <si>
    <t>Cámara fotográfica y de video</t>
  </si>
  <si>
    <t>NIKON</t>
  </si>
  <si>
    <t>Camara fotografica, color negra, con lente de 18-55 MM</t>
  </si>
  <si>
    <t>D3200</t>
  </si>
  <si>
    <t>Videocamara, Digital  Canon, color negra</t>
  </si>
  <si>
    <t>CANON</t>
  </si>
  <si>
    <t>VIXIA HF R500</t>
  </si>
  <si>
    <t>802874209451</t>
  </si>
  <si>
    <t>802874209585</t>
  </si>
  <si>
    <t>Otros mobiliarios y equipos educacional y recreativo</t>
  </si>
  <si>
    <t>Binoculares, Eagle Optics, color negro.</t>
  </si>
  <si>
    <t>EAGLE OPTICS</t>
  </si>
  <si>
    <t>Ranger 10X50</t>
  </si>
  <si>
    <t>0034922</t>
  </si>
  <si>
    <t>Equipo de transporte</t>
  </si>
  <si>
    <t>Automóviles y camiones</t>
  </si>
  <si>
    <t>Camioneta Ford Ranger Blanca</t>
  </si>
  <si>
    <t>FORD</t>
  </si>
  <si>
    <t>8AFDT50D286147804</t>
  </si>
  <si>
    <t>Camioneta Ford Ranger Plata</t>
  </si>
  <si>
    <t>8AFER5AD2B6388870</t>
  </si>
  <si>
    <t>Camioneta 4 cilindros, doble cabina, diesel</t>
  </si>
  <si>
    <t>MITSUBISHI</t>
  </si>
  <si>
    <t>MMBNG45K2CDZ25549</t>
  </si>
  <si>
    <t>Tsuru 2016, 4 cilindros, 4 puertas, transmisión estándar, blanco con negro</t>
  </si>
  <si>
    <t>TSURU</t>
  </si>
  <si>
    <t>3N1EB31S3GK323868</t>
  </si>
  <si>
    <t>Maquinaria, otros equipos y herramientas</t>
  </si>
  <si>
    <t>Equipo de comunicación y telecomunicación</t>
  </si>
  <si>
    <t xml:space="preserve">Repetidora </t>
  </si>
  <si>
    <t>kenwood</t>
  </si>
  <si>
    <t>TKR750K</t>
  </si>
  <si>
    <t>B1C00099</t>
  </si>
  <si>
    <t>Otros equipos</t>
  </si>
  <si>
    <t>GPS, color gris, de baterias</t>
  </si>
  <si>
    <t xml:space="preserve">GARMIN </t>
  </si>
  <si>
    <t>GPSMAP78</t>
  </si>
  <si>
    <t>1WQ022960</t>
  </si>
  <si>
    <t>GPS, color negro con amarillo, de baterias</t>
  </si>
  <si>
    <t>GPSMAP62</t>
  </si>
  <si>
    <t>21E039737</t>
  </si>
  <si>
    <t>21E039798</t>
  </si>
  <si>
    <t>Motosierra, 25R, 59.0CC, color naranja con gris</t>
  </si>
  <si>
    <t>STIHL</t>
  </si>
  <si>
    <t>MS361</t>
  </si>
  <si>
    <t>Activos Intangibles</t>
  </si>
  <si>
    <t>Software</t>
  </si>
  <si>
    <t>SM</t>
  </si>
  <si>
    <t xml:space="preserve">Sofware CONTPAQi Contabilidad y Nominas </t>
  </si>
  <si>
    <t>CONTPAQ</t>
  </si>
  <si>
    <t>2FB6-2087-FE9D-774B</t>
  </si>
  <si>
    <t xml:space="preserve">TOTAL ACTIVOS </t>
  </si>
  <si>
    <t>NISSAN Estaquitas color plata</t>
  </si>
  <si>
    <t xml:space="preserve">NISSAN </t>
  </si>
  <si>
    <t>3N6DD25T3BK021051</t>
  </si>
  <si>
    <t xml:space="preserve">Camion recolector de residuos organicos </t>
  </si>
  <si>
    <t>DODGE</t>
  </si>
  <si>
    <t>3C7WRAKTXEG196421</t>
  </si>
  <si>
    <t>3C7WRAKT8EG196420</t>
  </si>
  <si>
    <t>3C7WRAKT1EG196422</t>
  </si>
  <si>
    <t>3C7WRAKT0EG196427</t>
  </si>
  <si>
    <t>3C7WRAKT9EG196426</t>
  </si>
  <si>
    <t>3C7WRAKT3EG196423</t>
  </si>
  <si>
    <t>3C7WRAKT2EG196428</t>
  </si>
  <si>
    <t>3C7WRAKT8EG196434</t>
  </si>
  <si>
    <t>3C7WRAKT4EG196429</t>
  </si>
  <si>
    <t>3C7WRAKT0EG196430</t>
  </si>
  <si>
    <t>3C7WRAKT7EG196425</t>
  </si>
  <si>
    <t>3C7WRAKT5EG196424</t>
  </si>
  <si>
    <t>3C7WRAKT5EG196438</t>
  </si>
  <si>
    <t>3C7WRAKT1EG196436</t>
  </si>
  <si>
    <t>3C7WRAKT7EG196439</t>
  </si>
  <si>
    <t>3C7WRAKT6EG196433</t>
  </si>
  <si>
    <t>3C7WRAKT2EG196431</t>
  </si>
  <si>
    <t>3C7WRAKT4EG196432</t>
  </si>
  <si>
    <t>3C7WRAKT3EG196437</t>
  </si>
  <si>
    <t>3C7WRAKTXEG196435</t>
  </si>
  <si>
    <t>3C7WRAKT3EG196440</t>
  </si>
  <si>
    <t>3C7WRAKT0EG146000</t>
  </si>
  <si>
    <t>Camion recolector de residuos solidos</t>
  </si>
  <si>
    <t>JAC</t>
  </si>
  <si>
    <t>3A91SAC25EK218005</t>
  </si>
  <si>
    <t>3A91SAC23EK218004</t>
  </si>
  <si>
    <t>3A91SAC27EK218006</t>
  </si>
  <si>
    <t>3A91SAC21EK218003</t>
  </si>
  <si>
    <t>3A91SAB22FK218112</t>
  </si>
  <si>
    <t>3A91SAB27FK218123</t>
  </si>
  <si>
    <t>LJ11KCBC8D8045858</t>
  </si>
  <si>
    <t>LJ11KCBC5D8045980</t>
  </si>
  <si>
    <t>LJ11KCBC5D8045722</t>
  </si>
  <si>
    <t>LJ11KCBC1D8037116</t>
  </si>
  <si>
    <t>LJ11KCBCAD8045981</t>
  </si>
  <si>
    <t>LJ11KCBC3D8045721</t>
  </si>
  <si>
    <t>LJ11KCBC9D8045982</t>
  </si>
  <si>
    <t>LJ11KCBC2D8045852</t>
  </si>
  <si>
    <t>LJ11KCBC7D8045835</t>
  </si>
  <si>
    <t>LJ11KCBC6D8045979</t>
  </si>
  <si>
    <t>LJ11KCBC9D8045836</t>
  </si>
  <si>
    <t>LJ11KCBC1D8045717</t>
  </si>
  <si>
    <t>LJ11KCBC6D8036575</t>
  </si>
  <si>
    <t>LJ11KCBC5D8045851</t>
  </si>
  <si>
    <t>LJ11KCBC0D8045837</t>
  </si>
  <si>
    <t xml:space="preserve">Abonadora Cargadora de Fert. </t>
  </si>
  <si>
    <t>VH BISON</t>
  </si>
  <si>
    <t>VH-1201-DTP</t>
  </si>
  <si>
    <t>Molino Astillador Abonador</t>
  </si>
  <si>
    <t>MIMSA</t>
  </si>
  <si>
    <t>MIM-30 HD</t>
  </si>
  <si>
    <t>0046</t>
  </si>
  <si>
    <t>0047</t>
  </si>
  <si>
    <t>0048</t>
  </si>
  <si>
    <t xml:space="preserve">Tractor </t>
  </si>
  <si>
    <t>JHON DEERE</t>
  </si>
  <si>
    <t>5725 DT</t>
  </si>
  <si>
    <t>1P05725XKBC021865</t>
  </si>
  <si>
    <t>1P05725XJBC021866</t>
  </si>
  <si>
    <t xml:space="preserve">Multiprocesador composta </t>
  </si>
  <si>
    <t>TORNADO</t>
  </si>
  <si>
    <t>1101TORNO03</t>
  </si>
  <si>
    <t>1012TORNO02</t>
  </si>
  <si>
    <t>CATERPILLAR</t>
  </si>
  <si>
    <t>DK5 XL</t>
  </si>
  <si>
    <t>0WWW01088</t>
  </si>
  <si>
    <t>TOTAL ACTIVOS EN COMODATO</t>
  </si>
  <si>
    <t>Oficina Dirección de la JIRA</t>
  </si>
  <si>
    <t>SIMAR Ayuquila-Valles</t>
  </si>
  <si>
    <t>SIMAR Ayuquila-Llano</t>
  </si>
  <si>
    <t>Ayuntamiento-Autlán</t>
  </si>
  <si>
    <t>SIMAR Ayuquila-Valles y Llano</t>
  </si>
  <si>
    <t>Municipio de Autlán</t>
  </si>
  <si>
    <t>Relleno Sanitario Intermunicipal</t>
  </si>
  <si>
    <t>Nevado de Colima</t>
  </si>
  <si>
    <t>Ameca</t>
  </si>
  <si>
    <t>Municipio de El Grullo</t>
  </si>
  <si>
    <t>Unión de Tula</t>
  </si>
  <si>
    <t xml:space="preserve">Tuxcacuesco </t>
  </si>
  <si>
    <t xml:space="preserve">Tonaya </t>
  </si>
  <si>
    <t>El Limón</t>
  </si>
  <si>
    <t>Ejutla</t>
  </si>
  <si>
    <t xml:space="preserve">Casimiro Castillo </t>
  </si>
  <si>
    <t xml:space="preserve">Atemajac de Brizuela </t>
  </si>
  <si>
    <t xml:space="preserve">Villa Corona </t>
  </si>
  <si>
    <t>Tenamaxtlán</t>
  </si>
  <si>
    <t>Tecolotlán</t>
  </si>
  <si>
    <t>Juchitlán</t>
  </si>
  <si>
    <t>Cuautitlán de García Barragán</t>
  </si>
  <si>
    <t>Zapotitlan</t>
  </si>
  <si>
    <t>San Martín Hidaldo</t>
  </si>
  <si>
    <t>Cocula</t>
  </si>
  <si>
    <t>El Grullo</t>
  </si>
  <si>
    <t>Cihuatlán</t>
  </si>
  <si>
    <t>Chiquilistlán</t>
  </si>
  <si>
    <t>Municipio de Zapotitlán</t>
  </si>
  <si>
    <t xml:space="preserve">Municipio Villa Corona </t>
  </si>
  <si>
    <t>Municipio de Unión de Tula</t>
  </si>
  <si>
    <t>Municipio San Martín Hidaldo</t>
  </si>
  <si>
    <t>Municipio Cocula</t>
  </si>
  <si>
    <t>Municipio Ameca</t>
  </si>
  <si>
    <t>Municipio El Grullo</t>
  </si>
  <si>
    <t>Municipio Cihuatlán</t>
  </si>
  <si>
    <t>Municipio Chiquilistlán</t>
  </si>
  <si>
    <t>Municipio Cuautitlán de García Barragán</t>
  </si>
  <si>
    <t>Municipio  Juchitlán</t>
  </si>
  <si>
    <t>Municipio  Tecolotlán</t>
  </si>
  <si>
    <t>Municipio Tenamaxtlán</t>
  </si>
  <si>
    <t xml:space="preserve">Municipio  de Villa Corona </t>
  </si>
  <si>
    <t xml:space="preserve">Municipio  Atemajac de Brizuela </t>
  </si>
  <si>
    <t xml:space="preserve">Municipio de Casimiro Castillo </t>
  </si>
  <si>
    <t xml:space="preserve">Municipio de Ejutla </t>
  </si>
  <si>
    <t>Municipio de El Limón</t>
  </si>
  <si>
    <t xml:space="preserve">Municipio Tonaya </t>
  </si>
  <si>
    <t xml:space="preserve">Municipio  Tuxcacuesco </t>
  </si>
  <si>
    <t>Municipio Unión de Tula</t>
  </si>
  <si>
    <t>Municipio de Toliman</t>
  </si>
  <si>
    <t>Toliman</t>
  </si>
  <si>
    <t>San Gabriel</t>
  </si>
  <si>
    <t>Fecha de Adq.</t>
  </si>
  <si>
    <t>Resguardante</t>
  </si>
  <si>
    <t>Ubicación</t>
  </si>
  <si>
    <t>Estado del bien</t>
  </si>
  <si>
    <t>Computadora de escritorio core i5 6400, 8GB RAM, 2 TB, color negra, monitor 19.5" LED</t>
  </si>
  <si>
    <t>ACER</t>
  </si>
  <si>
    <t>AXC-710-MO68</t>
  </si>
  <si>
    <t>DTB16AL008624019053000</t>
  </si>
  <si>
    <t>Depreciasión Acumulada</t>
  </si>
  <si>
    <t>N17C4</t>
  </si>
  <si>
    <t>NXGT8AL0027340A11A3400</t>
  </si>
  <si>
    <t>NXGT8AL0027340A5C23400</t>
  </si>
  <si>
    <t>Lenovo</t>
  </si>
  <si>
    <t>80XK</t>
  </si>
  <si>
    <t>PF0S1ADE</t>
  </si>
  <si>
    <t>PF0S20PH</t>
  </si>
  <si>
    <t>AX6W1</t>
  </si>
  <si>
    <t>DTB8AAL0037180040B3000</t>
  </si>
  <si>
    <t>Lap Top, Intel Core i5 Dual, memoria 8 GB, color plata</t>
  </si>
  <si>
    <t>Apple</t>
  </si>
  <si>
    <t>A1466</t>
  </si>
  <si>
    <t>C02VC0USJ1WL</t>
  </si>
  <si>
    <t>Oficina dirección de la JIRA</t>
  </si>
  <si>
    <t>Escritorio tipo L, superficie de cristal de 5 mm y base de acero</t>
  </si>
  <si>
    <t>Silla color negra, con coderas, tapiz en respaldo malla, asiento en tela, base cromada con rodajas</t>
  </si>
  <si>
    <t>Archivero de dos gavetas, de melamina, color caoba</t>
  </si>
  <si>
    <t>Ecomesh</t>
  </si>
  <si>
    <t xml:space="preserve">Hecdel </t>
  </si>
  <si>
    <t>Hugo Alfredo Villaseñor García</t>
  </si>
  <si>
    <t>Eloy Fernando Carranza Montaño</t>
  </si>
  <si>
    <t>Ana Lucila Ramirez Gutiérrez</t>
  </si>
  <si>
    <t>Servidor HPE Proliant ML 110 GEN10 3106 1P 16 GB-RS100I 4LFF H</t>
  </si>
  <si>
    <t>2M2841002G</t>
  </si>
  <si>
    <t>Multifuncional XeroX A4 monocromatico WC3345, color blanco/azul</t>
  </si>
  <si>
    <t>XeroX</t>
  </si>
  <si>
    <t>WC3345</t>
  </si>
  <si>
    <t>S3BT841023</t>
  </si>
  <si>
    <t>Multifuncional Epson Ecotank L311, color negro</t>
  </si>
  <si>
    <t>Epson</t>
  </si>
  <si>
    <t>L3110</t>
  </si>
  <si>
    <t>X5DN056117</t>
  </si>
  <si>
    <t>Disco duro externo Seagate Backup Plus Hub STEL8000100, 8 TB 3.0 Win/Mac- Color Negro</t>
  </si>
  <si>
    <t>SRD0PV1</t>
  </si>
  <si>
    <t>NA9Q5ZKJ</t>
  </si>
  <si>
    <t>Disco duro externo Seagate , 5 TB, 2.5", Backup portátil, USB 3.0/2.0, color plata</t>
  </si>
  <si>
    <t>SRD00F1</t>
  </si>
  <si>
    <t>NA9FM46Z</t>
  </si>
  <si>
    <t>Camioneta Nissan NP300 chasis cabina TM DH 6 velocidades, color blanca.</t>
  </si>
  <si>
    <t>3N6AD35A1KK831558</t>
  </si>
  <si>
    <t>3N6AD35A5KK832065</t>
  </si>
  <si>
    <t>Sistema Automatizado de Contabilidad Gubernamental SACG.NET</t>
  </si>
  <si>
    <t>INDETEC</t>
  </si>
  <si>
    <t>HPE</t>
  </si>
  <si>
    <t>ML110 Gen9</t>
  </si>
  <si>
    <t>Guadalupe Miriam Silva Pérez</t>
  </si>
  <si>
    <t>David Salvador Escandón Sandoval</t>
  </si>
  <si>
    <t>Adriana Marcella Cevallos Zacarias</t>
  </si>
  <si>
    <t>Ana Lucila Ramírez Gutiérrez</t>
  </si>
  <si>
    <t>Oscar Gabriel Ponce Martínez</t>
  </si>
  <si>
    <t>Carrocerías y Remolques</t>
  </si>
  <si>
    <t>SN</t>
  </si>
  <si>
    <t>Mayra Lizeth Parra Tovar</t>
  </si>
  <si>
    <t>Lap Top, procesador intel Core i5, memoria de 12 GB, color rococo red</t>
  </si>
  <si>
    <t>Lap Top, procesador Intel Core i5, memoria de 12 GB, color rococo red</t>
  </si>
  <si>
    <t>Lap Top, procesador Intel Core i5, memoria de 16 GB, color Denim Blue</t>
  </si>
  <si>
    <t>Computadora de escritorio, procesador intel core i7, memoria 12 GB, monitor, color negro</t>
  </si>
  <si>
    <t>EPSON</t>
  </si>
  <si>
    <t>Powerlite U42+</t>
  </si>
  <si>
    <t>X4JL9601031</t>
  </si>
  <si>
    <t>Ford Ranger 4X4, color blanco, estandar, doble cabina, vestidura color gris.</t>
  </si>
  <si>
    <t>AFAHR6CA2KP101282</t>
  </si>
  <si>
    <t>Motosierra profesional,50 cm3 de cilindra,longitud espada de 50 cm</t>
  </si>
  <si>
    <t>EFCO</t>
  </si>
  <si>
    <t>MTH56020</t>
  </si>
  <si>
    <t>Motosierra profesional,60 cm3 de cilindra,longitud espada de 50 cm</t>
  </si>
  <si>
    <t>MTH6500</t>
  </si>
  <si>
    <t>Sistemas de aire acondicionado, calefacción y refrigeración industrial y comercial</t>
  </si>
  <si>
    <t xml:space="preserve">Maquinaria y equipo agropecuario </t>
  </si>
  <si>
    <t>Trituradora de jardín (a gasolina), motor 13 HP 4 tiempos</t>
  </si>
  <si>
    <t>Parazzini</t>
  </si>
  <si>
    <t>GTS1300CReV4Y2</t>
  </si>
  <si>
    <t>16015 vv</t>
  </si>
  <si>
    <t>Bueno</t>
  </si>
  <si>
    <t>Regular</t>
  </si>
  <si>
    <t xml:space="preserve">Videoproyector </t>
  </si>
  <si>
    <t xml:space="preserve">  </t>
  </si>
  <si>
    <t>Municipio Autlán de Navarro</t>
  </si>
  <si>
    <t>Autlán de Navarro</t>
  </si>
  <si>
    <t>Municipio de Tuxcacuesco</t>
  </si>
  <si>
    <t>Caja Tipo Volteo, elaboradas en acero para ser adaptada en vehículo tipo chasis</t>
  </si>
  <si>
    <t>Elaboró</t>
  </si>
  <si>
    <t>Coordinador Administrativo</t>
  </si>
  <si>
    <t>Revisó</t>
  </si>
  <si>
    <t>Autorizó</t>
  </si>
  <si>
    <t>Director</t>
  </si>
  <si>
    <t>Óscar Gabriel Ponce Martínez</t>
  </si>
  <si>
    <t>Silla de visita 4 patas para exterior en color blanco</t>
  </si>
  <si>
    <t>Pizarrón, marca el prov. Cotiza, color blanco, medida 1.50 x 90</t>
  </si>
  <si>
    <t>Mesa de trabajo, plegable, marca intermueble, portafolio de 180 x 60 x 75</t>
  </si>
  <si>
    <t>Toldo plegable, marca el prov. Cotiza, plegable reforzado, 3 X3 color acero, lona plastificada</t>
  </si>
  <si>
    <t>Silla secretarial con respaldo alto en tela color negro sin brazos</t>
  </si>
  <si>
    <t>(21)492063035993</t>
  </si>
  <si>
    <t xml:space="preserve">POWER SHOT ELPH180 </t>
  </si>
  <si>
    <t>Cámara fotográfica, marca Canon power shot ELPH180 20 MP 8X optical zoom, pila cargador de baterial correa de muñeca</t>
  </si>
  <si>
    <t>STEREN</t>
  </si>
  <si>
    <t>Micrófono súper profesional, color negro, marca Steren Wireless TIE &amp; HEADWORN MICROPHONE, micrófono inalámbrico de solapa y diadema</t>
  </si>
  <si>
    <t>KAISER</t>
  </si>
  <si>
    <t>Bafle color negro, marca KAISER inalámbrico, reproductor de memorias USB y SD con micrófono unidireccional, bluetooth led multicolor, control remoto, cargador, 13,600 w</t>
  </si>
  <si>
    <t>KLCT28680</t>
  </si>
  <si>
    <t>PIXMA TS3110</t>
  </si>
  <si>
    <t xml:space="preserve">Impresora multifuncional (impresora, copiadora, scanner y foto wifi PIXMA TS3110 </t>
  </si>
  <si>
    <t>Proyector multimedia mini, portátil, steren, tipo LCD + LED con control remoto, color blanco</t>
  </si>
  <si>
    <t>180110-2912130</t>
  </si>
  <si>
    <t>R-UPR 508</t>
  </si>
  <si>
    <t>CDP</t>
  </si>
  <si>
    <t>No Break CDP Chicago digital power, R-UPR 508</t>
  </si>
  <si>
    <t>8CC818HZ</t>
  </si>
  <si>
    <t>VERSATOL</t>
  </si>
  <si>
    <t>Pantalla versatol 84 x 84 mw, color blanco</t>
  </si>
  <si>
    <t>Escritorio tipo grapa en melanina de 28 mm con cantos en PVC de 2 mm, en medida de 1.40 x 60 x 75 color caoba</t>
  </si>
  <si>
    <t>Librero completo, 2 puertas, con 4 entrepaños en melanina de 19mm 80 x 0.35 x 1.80</t>
  </si>
  <si>
    <t>Librero completo sin puertas con 4 entrepaños en melanina de 19 mm 80 x 0.35 x 1.80 color oyamel</t>
  </si>
  <si>
    <t>Archivero de 2 gavetas en melanina de 28mm con cantos en PVC 2 mm, color oyamel</t>
  </si>
  <si>
    <t>Fecha de Recepción</t>
  </si>
  <si>
    <t>Ayuntamiento de El Grullo</t>
  </si>
  <si>
    <t>Ayuntamiento de Tonaya</t>
  </si>
  <si>
    <t>Municipio de Tonaya</t>
  </si>
  <si>
    <t>Municipio de Autlán de Navarro</t>
  </si>
  <si>
    <t>CEA-5111-0003-009-0063</t>
  </si>
  <si>
    <t>S/MARCA</t>
  </si>
  <si>
    <t>S/MODELO</t>
  </si>
  <si>
    <t>S/SERIE</t>
  </si>
  <si>
    <t>CEA-5111-0006-012-0072</t>
  </si>
  <si>
    <t>CEA-5111-0006-012-0073</t>
  </si>
  <si>
    <t>CEA-6132-0123-041-0033</t>
  </si>
  <si>
    <t>CEA-2941-0030-001-0090</t>
  </si>
  <si>
    <t>CEA-5151-0003-001-0281</t>
  </si>
  <si>
    <t>PC HP ALL-IN-ONE PC 20, negro</t>
  </si>
  <si>
    <t>ALL-IN-ONE-PC 20</t>
  </si>
  <si>
    <t>CEA-2941-0029-001-0190</t>
  </si>
  <si>
    <t>CEA-5211-0010-001-0081</t>
  </si>
  <si>
    <t>CEA-5651-0014-002-0106</t>
  </si>
  <si>
    <t>CEA-5211-0003-002-0085</t>
  </si>
  <si>
    <t>CEA-5211-0001-001-0060</t>
  </si>
  <si>
    <t>CEA-5231-0001-001-0101</t>
  </si>
  <si>
    <t>CEA-5111-0005-008-0078</t>
  </si>
  <si>
    <t>SECRETARIAL</t>
  </si>
  <si>
    <t>CEA-5121-0003-001-0068</t>
  </si>
  <si>
    <t>CEA-5111-0002-004-0025</t>
  </si>
  <si>
    <t>CEA-5111-0002-004-0026</t>
  </si>
  <si>
    <t>CEA-5111-0043-003-0066</t>
  </si>
  <si>
    <t>293-19-001</t>
  </si>
  <si>
    <t>S/C</t>
  </si>
  <si>
    <t>293-19-002</t>
  </si>
  <si>
    <t>293-19-003</t>
  </si>
  <si>
    <t>293-19-004</t>
  </si>
  <si>
    <t>293-19-005</t>
  </si>
  <si>
    <t>293-19-006</t>
  </si>
  <si>
    <t>293-19-007</t>
  </si>
  <si>
    <t>293-19-008</t>
  </si>
  <si>
    <t>293-19-009</t>
  </si>
  <si>
    <t>293-19-010</t>
  </si>
  <si>
    <t>293-19-011</t>
  </si>
  <si>
    <t>293-19-012</t>
  </si>
  <si>
    <t>294-19-013</t>
  </si>
  <si>
    <t>511-19-014</t>
  </si>
  <si>
    <t>511-19-015</t>
  </si>
  <si>
    <t>511-19-016</t>
  </si>
  <si>
    <t>511-19-017</t>
  </si>
  <si>
    <t>511-19-018</t>
  </si>
  <si>
    <t>511-19-019</t>
  </si>
  <si>
    <t>511-19-020</t>
  </si>
  <si>
    <t>512-19-021</t>
  </si>
  <si>
    <t>515-19-022</t>
  </si>
  <si>
    <t>515-19-023</t>
  </si>
  <si>
    <t>521-19-024</t>
  </si>
  <si>
    <t>521-19-025</t>
  </si>
  <si>
    <t>521-19-026</t>
  </si>
  <si>
    <t>523-19-025</t>
  </si>
  <si>
    <t>Clave JIRA</t>
  </si>
  <si>
    <t>Precio Estimado</t>
  </si>
  <si>
    <t>Clave CEA</t>
  </si>
  <si>
    <t xml:space="preserve">COMISIÓN ESTATAL DEL AGUA </t>
  </si>
  <si>
    <t>TOTAL BIENES RECIBIDOS COMODATO</t>
  </si>
  <si>
    <t>Radio Movil</t>
  </si>
  <si>
    <t>Radio Portatil VHF 16 Canales</t>
  </si>
  <si>
    <t>TK7302</t>
  </si>
  <si>
    <t>TK2000</t>
  </si>
  <si>
    <t>B8C12754</t>
  </si>
  <si>
    <t>B9411941</t>
  </si>
  <si>
    <t>B412400</t>
  </si>
  <si>
    <t>Ford Ranger 4x4, blanco, 2019</t>
  </si>
  <si>
    <t>Router Dewalt DW616 1 3/4HP 750W 24000RPM</t>
  </si>
  <si>
    <t>Taladro Milwaukee 0240-20 3/8 V.V.R. 2800RPM 940W</t>
  </si>
  <si>
    <t>Dewalt</t>
  </si>
  <si>
    <t>Milwaukee</t>
  </si>
  <si>
    <t>DW616</t>
  </si>
  <si>
    <t>0240-20</t>
  </si>
  <si>
    <t>C32AD14440498</t>
  </si>
  <si>
    <t>Blanca Noemy Anzaldo Cortes</t>
  </si>
  <si>
    <t>Malo</t>
  </si>
  <si>
    <t>Lap Top,Vivobook, procesador Ryzen 7 AMD,memoria 8GB, color gris</t>
  </si>
  <si>
    <t>ASUS</t>
  </si>
  <si>
    <t>A505ZA-BR577R</t>
  </si>
  <si>
    <t>JCN0CX05U083502</t>
  </si>
  <si>
    <t>Lap Top, procesador Intel Core i5, memoria de 8 GB, color negro</t>
  </si>
  <si>
    <t>TravelMate</t>
  </si>
  <si>
    <t>TMP449-G2-M-56DS</t>
  </si>
  <si>
    <t>José Cruz Gómez Llamas</t>
  </si>
  <si>
    <t>Adriana Marsella Cevallos Zacarías</t>
  </si>
  <si>
    <t>Ma Rosalía Pelayo García</t>
  </si>
  <si>
    <t>B9612127</t>
  </si>
  <si>
    <t>Motosierra, 53.2 CC, 3.3 HP, barra 20", peso 5.2 kg</t>
  </si>
  <si>
    <t>Motosierra, 45.4 CC, 3.1 HP, barra 20", peso 5.2 kg</t>
  </si>
  <si>
    <t>Huqsvarna</t>
  </si>
  <si>
    <t>Stihl</t>
  </si>
  <si>
    <t>MS 250</t>
  </si>
  <si>
    <t>Asistente Administrativo y Contable</t>
  </si>
  <si>
    <t>Locker metálico cuatro divisiones (Papeleria), 1.80 metros</t>
  </si>
  <si>
    <t>Anaquel metalico, 4 niveles, color azul, 2 x 1.50 x 60 cm (Rack)</t>
  </si>
  <si>
    <t>5111000026-1</t>
  </si>
  <si>
    <t>5111000026-2</t>
  </si>
  <si>
    <t>5111000026-3</t>
  </si>
  <si>
    <t>5111000026-4</t>
  </si>
  <si>
    <t>5111000002-1</t>
  </si>
  <si>
    <t>5111000002-2</t>
  </si>
  <si>
    <t>5111000001-1</t>
  </si>
  <si>
    <t>5111000042-1</t>
  </si>
  <si>
    <t>5111000002-3</t>
  </si>
  <si>
    <t>5111000028-1</t>
  </si>
  <si>
    <t>5111000028-2</t>
  </si>
  <si>
    <t>5111000028-3</t>
  </si>
  <si>
    <t>5111000028-4</t>
  </si>
  <si>
    <t>5111000002-4</t>
  </si>
  <si>
    <t>5111000026-5</t>
  </si>
  <si>
    <t>5111000026-6</t>
  </si>
  <si>
    <t>5111000026-7</t>
  </si>
  <si>
    <t>5111000028-5</t>
  </si>
  <si>
    <t>5111000086-1</t>
  </si>
  <si>
    <t>5111000086-2</t>
  </si>
  <si>
    <t>5111000086-3</t>
  </si>
  <si>
    <t>5111000086-4</t>
  </si>
  <si>
    <t>5111000086-5</t>
  </si>
  <si>
    <t>5111000086-6</t>
  </si>
  <si>
    <t>5111000086-7</t>
  </si>
  <si>
    <t>5111000086-8</t>
  </si>
  <si>
    <t>5111000001-2</t>
  </si>
  <si>
    <t>5111000086-9</t>
  </si>
  <si>
    <t>5111000086-10</t>
  </si>
  <si>
    <t>5111000086-11</t>
  </si>
  <si>
    <t>5111000042-2</t>
  </si>
  <si>
    <t>5111000042-3</t>
  </si>
  <si>
    <t>5111000086-12</t>
  </si>
  <si>
    <t>5151000001-1</t>
  </si>
  <si>
    <t>5151000002-1</t>
  </si>
  <si>
    <t>5151000002-2</t>
  </si>
  <si>
    <t>5151000002-3</t>
  </si>
  <si>
    <t>5151000001-2</t>
  </si>
  <si>
    <t>5151000002-4</t>
  </si>
  <si>
    <t>5151000002-5</t>
  </si>
  <si>
    <t>5151000001-3</t>
  </si>
  <si>
    <t>5151000001-4</t>
  </si>
  <si>
    <t>5151000001-5</t>
  </si>
  <si>
    <t>5151000005-1</t>
  </si>
  <si>
    <t>5151000001-6</t>
  </si>
  <si>
    <t>5151000002-6</t>
  </si>
  <si>
    <t>5151000002-7</t>
  </si>
  <si>
    <t>5151000002-8</t>
  </si>
  <si>
    <t>5151000002-9</t>
  </si>
  <si>
    <t>5151000002-10</t>
  </si>
  <si>
    <t>5151000001-7</t>
  </si>
  <si>
    <t>5151000089-1</t>
  </si>
  <si>
    <t>5151000003-1</t>
  </si>
  <si>
    <t>5151000003-2</t>
  </si>
  <si>
    <t>5151000004-1</t>
  </si>
  <si>
    <t>5151000004-2</t>
  </si>
  <si>
    <t>5151000002-11</t>
  </si>
  <si>
    <t>5151000002-12</t>
  </si>
  <si>
    <t>5151000002-13</t>
  </si>
  <si>
    <t>5151000004-3</t>
  </si>
  <si>
    <t>Lap Top, Full HD, AMD Ryzen 5 4600H 3GHz, 16 GB, 512 GB SSD, NVIDIA GeForce GTX, Negro</t>
  </si>
  <si>
    <t>Disco duro, My cloud home single drive,8TB, USB3.0, Gris/Blanco</t>
  </si>
  <si>
    <t>Lap Top, Full HD,14", AMD Ryzen 5 3450U 2.10GHz, /8 GB, 256 GB SSD, Negro</t>
  </si>
  <si>
    <t>5191000001-1</t>
  </si>
  <si>
    <t>5191000002-1</t>
  </si>
  <si>
    <t>5211000001-1</t>
  </si>
  <si>
    <t>5211000001-2</t>
  </si>
  <si>
    <t>5231000013-1</t>
  </si>
  <si>
    <t>5231000010-1</t>
  </si>
  <si>
    <t>5231000010-2</t>
  </si>
  <si>
    <t>5291000001-1</t>
  </si>
  <si>
    <t>5411000001-1</t>
  </si>
  <si>
    <t>5411000001-3</t>
  </si>
  <si>
    <t>5411000001-4</t>
  </si>
  <si>
    <t>5411000002-1</t>
  </si>
  <si>
    <t>5411000001-5</t>
  </si>
  <si>
    <t>5651000001-1</t>
  </si>
  <si>
    <t>5651000002-1</t>
  </si>
  <si>
    <t>5651000003-1</t>
  </si>
  <si>
    <t>5651000003-2</t>
  </si>
  <si>
    <t>5651000003-3</t>
  </si>
  <si>
    <t>5691000005-1</t>
  </si>
  <si>
    <t>5691000005-2</t>
  </si>
  <si>
    <t>5691000005-3</t>
  </si>
  <si>
    <t>5691000006-1</t>
  </si>
  <si>
    <t>5691000006-4</t>
  </si>
  <si>
    <t>5691000007-1</t>
  </si>
  <si>
    <t>5691000008-1</t>
  </si>
  <si>
    <t>5691000006-5</t>
  </si>
  <si>
    <t>5691000006-6</t>
  </si>
  <si>
    <t>5694000001-1</t>
  </si>
  <si>
    <t xml:space="preserve">DJI Mavic 2 Zoom </t>
  </si>
  <si>
    <t>5911000001-1</t>
  </si>
  <si>
    <t>5911000001-2</t>
  </si>
  <si>
    <t>WESTERN DIGITAL</t>
  </si>
  <si>
    <t>Mavic</t>
  </si>
  <si>
    <t>5151000001-9</t>
  </si>
  <si>
    <t>5411000001-2</t>
  </si>
  <si>
    <t>5411000003-1</t>
  </si>
  <si>
    <t>5411000003-2</t>
  </si>
  <si>
    <t>5411000003-3</t>
  </si>
  <si>
    <t>5411000003-4</t>
  </si>
  <si>
    <t>5411000003-5</t>
  </si>
  <si>
    <t>5411000003-6</t>
  </si>
  <si>
    <t>5411000003-7</t>
  </si>
  <si>
    <t>5411000003-8</t>
  </si>
  <si>
    <t>5411000003-9</t>
  </si>
  <si>
    <t>5411000003-10</t>
  </si>
  <si>
    <t>5411000003-11</t>
  </si>
  <si>
    <t>5411000003-12</t>
  </si>
  <si>
    <t>5411000003-13</t>
  </si>
  <si>
    <t>5411000003-14</t>
  </si>
  <si>
    <t>5411000003-15</t>
  </si>
  <si>
    <t>5411000003-16</t>
  </si>
  <si>
    <t>5411000003-17</t>
  </si>
  <si>
    <t>5411000003-18</t>
  </si>
  <si>
    <t>5411000003-19</t>
  </si>
  <si>
    <t>5411000003-20</t>
  </si>
  <si>
    <t>5411000003-21</t>
  </si>
  <si>
    <t>5411000003-22</t>
  </si>
  <si>
    <t>5411000003-23</t>
  </si>
  <si>
    <t>5411000003-24</t>
  </si>
  <si>
    <t>5411000003-25</t>
  </si>
  <si>
    <t>5411000003-26</t>
  </si>
  <si>
    <t>5411000003-27</t>
  </si>
  <si>
    <t>5411000003-28</t>
  </si>
  <si>
    <t>5411000003-29</t>
  </si>
  <si>
    <t>5411000003-30</t>
  </si>
  <si>
    <t>5411000003-31</t>
  </si>
  <si>
    <t>5411000003-32</t>
  </si>
  <si>
    <t>5411000003-33</t>
  </si>
  <si>
    <t>5411000003-34</t>
  </si>
  <si>
    <t>5411000003-35</t>
  </si>
  <si>
    <t>5411000003-36</t>
  </si>
  <si>
    <t>5411000003-37</t>
  </si>
  <si>
    <t>5411000003-38</t>
  </si>
  <si>
    <t>5411000003-39</t>
  </si>
  <si>
    <t>5411000003-40</t>
  </si>
  <si>
    <t>5411000003-41</t>
  </si>
  <si>
    <t>5411000003-42</t>
  </si>
  <si>
    <t>5411000003-43</t>
  </si>
  <si>
    <t>5411000001-6</t>
  </si>
  <si>
    <t>5411000001-7</t>
  </si>
  <si>
    <t>5421000001-1</t>
  </si>
  <si>
    <t>5421000001-2</t>
  </si>
  <si>
    <t>5611000001-1</t>
  </si>
  <si>
    <t>5691000001-1</t>
  </si>
  <si>
    <t>5691000001-2</t>
  </si>
  <si>
    <t>5691000002-1</t>
  </si>
  <si>
    <t>5691000002-2</t>
  </si>
  <si>
    <t>5691000002-3</t>
  </si>
  <si>
    <t>5691000003-1</t>
  </si>
  <si>
    <t>5691000003-2</t>
  </si>
  <si>
    <t>5691000004-1</t>
  </si>
  <si>
    <t>5691000004-2</t>
  </si>
  <si>
    <t>5691000003-3</t>
  </si>
  <si>
    <t>5691000006-2</t>
  </si>
  <si>
    <t>5691000006-3</t>
  </si>
  <si>
    <t>NITRO 5 AN515-44-R58M</t>
  </si>
  <si>
    <t>NHQ9GAL0061030F2A03400</t>
  </si>
  <si>
    <t>MY CLOUD HOME SINGLE</t>
  </si>
  <si>
    <t>VDKURLTK</t>
  </si>
  <si>
    <t>VOSTRO 3405</t>
  </si>
  <si>
    <t>2 zoom</t>
  </si>
  <si>
    <t>0M6CH8BR0A1J5J</t>
  </si>
  <si>
    <t>INVENTARIO DE BIENES MUEBLES AL 31 DE DICIEMBRE 2021</t>
  </si>
  <si>
    <t>ACTIVOS EN COMODATO AL 31 DE DICIEMBRE 2021</t>
  </si>
  <si>
    <t>INVENTARIO DE BIENES RECIBIDOS EN COMODATO AL 31 DE DICIEMBRE DEL 2021</t>
  </si>
  <si>
    <t>Ultima fecha de modificación:11 de Enero, 2022</t>
  </si>
  <si>
    <t>Depreciasión Acumulada al 31 de Diciembre 2021</t>
  </si>
  <si>
    <t>5151000004-4</t>
  </si>
  <si>
    <t>5151000006-1</t>
  </si>
  <si>
    <t>5411000004-1</t>
  </si>
  <si>
    <t>5421000029-1</t>
  </si>
  <si>
    <t>5694000002-1</t>
  </si>
  <si>
    <t>Disco Duro externo Seagate Backup Plus Hub, 10 TB, USB 3.0 Win/Mac- Color Negro</t>
  </si>
  <si>
    <t>Escaner HP Scanjet Pro 2500, escaneado duplex y a color, usb 2.0,color blanco</t>
  </si>
  <si>
    <t>STEL10000400</t>
  </si>
  <si>
    <t>NA9RNFDN</t>
  </si>
  <si>
    <t>Scanjet pro 2500</t>
  </si>
  <si>
    <t>CN167A10S2</t>
  </si>
  <si>
    <t>Cuatrimoto Kingquad 400  4 X 4</t>
  </si>
  <si>
    <t>SUZUKI</t>
  </si>
  <si>
    <t>5SAAK4E37M7100539</t>
  </si>
  <si>
    <t>Remolque tipo plataforma, color negro, medidas 2.50 mts x 1.27 mts</t>
  </si>
  <si>
    <t>Remolques Diaz</t>
  </si>
  <si>
    <t>3D9D11Z16MJ029133</t>
  </si>
  <si>
    <t>Soplador BR-600</t>
  </si>
  <si>
    <t>Sthil</t>
  </si>
  <si>
    <t>BR-600</t>
  </si>
  <si>
    <t>José Samuel García Robles</t>
  </si>
  <si>
    <t>Revaluación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</si>
</sst>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theme="1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7.5"/>
      <name val="Lucida Bright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Lucida Bright"/>
      <family val="1"/>
    </font>
    <font>
      <sz val="10"/>
      <color theme="1"/>
      <name val="Calibri"/>
      <family val="2"/>
      <scheme val="minor"/>
    </font>
    <font>
      <sz val="7.5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4" fontId="0" fillId="0" borderId="0" xfId="0" applyNumberFormat="1"/>
    <xf numFmtId="0" fontId="6" fillId="0" borderId="3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3" fontId="14" fillId="0" borderId="3" xfId="1" applyFont="1" applyFill="1" applyBorder="1" applyAlignment="1">
      <alignment horizontal="center"/>
    </xf>
    <xf numFmtId="0" fontId="14" fillId="0" borderId="6" xfId="0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44" fontId="13" fillId="0" borderId="4" xfId="2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44" fontId="14" fillId="0" borderId="1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3" fillId="0" borderId="0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4" fontId="13" fillId="0" borderId="12" xfId="2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8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5" xfId="2" applyFont="1" applyFill="1" applyBorder="1" applyAlignment="1">
      <alignment horizontal="center" vertical="center" wrapText="1"/>
    </xf>
    <xf numFmtId="44" fontId="20" fillId="0" borderId="5" xfId="2" applyFont="1" applyBorder="1" applyAlignment="1">
      <alignment vertical="center" wrapText="1"/>
    </xf>
    <xf numFmtId="44" fontId="5" fillId="0" borderId="5" xfId="0" applyNumberFormat="1" applyFont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44" fontId="6" fillId="0" borderId="11" xfId="2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/>
    </xf>
    <xf numFmtId="44" fontId="14" fillId="0" borderId="3" xfId="2" applyFont="1" applyFill="1" applyBorder="1" applyAlignment="1">
      <alignment horizontal="center" vertical="center"/>
    </xf>
    <xf numFmtId="44" fontId="13" fillId="0" borderId="7" xfId="2" applyFont="1" applyFill="1" applyBorder="1" applyAlignment="1">
      <alignment horizontal="center" vertical="center"/>
    </xf>
    <xf numFmtId="44" fontId="12" fillId="0" borderId="0" xfId="0" applyNumberFormat="1" applyFont="1" applyAlignment="1">
      <alignment wrapText="1"/>
    </xf>
    <xf numFmtId="44" fontId="6" fillId="0" borderId="0" xfId="0" applyNumberFormat="1" applyFont="1" applyAlignment="1">
      <alignment wrapText="1"/>
    </xf>
    <xf numFmtId="44" fontId="14" fillId="0" borderId="0" xfId="0" applyNumberFormat="1" applyFont="1" applyAlignment="1">
      <alignment horizontal="center" wrapText="1"/>
    </xf>
    <xf numFmtId="44" fontId="7" fillId="0" borderId="0" xfId="0" applyNumberFormat="1" applyFont="1"/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4" fontId="14" fillId="0" borderId="5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5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44" fontId="6" fillId="0" borderId="0" xfId="0" applyNumberFormat="1" applyFont="1"/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5" fillId="0" borderId="5" xfId="0" quotePrefix="1" applyFont="1" applyBorder="1" applyAlignment="1">
      <alignment vertical="center"/>
    </xf>
    <xf numFmtId="0" fontId="14" fillId="0" borderId="5" xfId="0" quotePrefix="1" applyFont="1" applyBorder="1" applyAlignment="1">
      <alignment horizontal="center" vertical="center"/>
    </xf>
    <xf numFmtId="164" fontId="14" fillId="0" borderId="5" xfId="0" quotePrefix="1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16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4" fontId="14" fillId="0" borderId="9" xfId="2" applyFont="1" applyFill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4" fillId="0" borderId="5" xfId="0" quotePrefix="1" applyNumberFormat="1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4" fillId="0" borderId="4" xfId="0" quotePrefix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44" fontId="12" fillId="0" borderId="0" xfId="0" applyNumberFormat="1" applyFont="1"/>
    <xf numFmtId="44" fontId="14" fillId="0" borderId="0" xfId="0" applyNumberFormat="1" applyFont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11" fontId="14" fillId="0" borderId="5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164" fontId="14" fillId="0" borderId="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44" fontId="13" fillId="0" borderId="3" xfId="2" applyFont="1" applyFill="1" applyBorder="1" applyAlignment="1">
      <alignment horizontal="center" vertical="center"/>
    </xf>
    <xf numFmtId="44" fontId="14" fillId="0" borderId="3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165" fontId="1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Border="1"/>
    <xf numFmtId="165" fontId="13" fillId="0" borderId="5" xfId="1" applyNumberFormat="1" applyFont="1" applyFill="1" applyBorder="1" applyAlignment="1">
      <alignment horizontal="center" vertical="center" wrapText="1"/>
    </xf>
    <xf numFmtId="165" fontId="14" fillId="0" borderId="3" xfId="1" applyNumberFormat="1" applyFont="1" applyFill="1" applyBorder="1"/>
    <xf numFmtId="165" fontId="14" fillId="0" borderId="5" xfId="2" applyNumberFormat="1" applyFont="1" applyFill="1" applyBorder="1" applyAlignment="1">
      <alignment horizontal="right" vertical="center"/>
    </xf>
    <xf numFmtId="165" fontId="14" fillId="0" borderId="9" xfId="2" applyNumberFormat="1" applyFont="1" applyFill="1" applyBorder="1" applyAlignment="1">
      <alignment horizontal="right" vertical="center"/>
    </xf>
    <xf numFmtId="165" fontId="14" fillId="0" borderId="9" xfId="2" applyNumberFormat="1" applyFont="1" applyFill="1" applyBorder="1" applyAlignment="1">
      <alignment vertical="center"/>
    </xf>
    <xf numFmtId="165" fontId="13" fillId="0" borderId="9" xfId="2" applyNumberFormat="1" applyFont="1" applyFill="1" applyBorder="1" applyAlignment="1">
      <alignment horizontal="right" vertical="center"/>
    </xf>
    <xf numFmtId="165" fontId="14" fillId="0" borderId="3" xfId="2" applyNumberFormat="1" applyFont="1" applyFill="1" applyBorder="1" applyAlignment="1">
      <alignment horizontal="right" vertical="center"/>
    </xf>
    <xf numFmtId="165" fontId="14" fillId="0" borderId="5" xfId="2" applyNumberFormat="1" applyFont="1" applyFill="1" applyBorder="1" applyAlignment="1">
      <alignment vertical="center"/>
    </xf>
    <xf numFmtId="165" fontId="13" fillId="0" borderId="4" xfId="2" applyNumberFormat="1" applyFont="1" applyFill="1" applyBorder="1" applyAlignment="1">
      <alignment horizontal="right" vertical="center"/>
    </xf>
    <xf numFmtId="165" fontId="14" fillId="0" borderId="11" xfId="2" applyNumberFormat="1" applyFont="1" applyFill="1" applyBorder="1" applyAlignment="1">
      <alignment horizontal="right" vertical="center"/>
    </xf>
    <xf numFmtId="165" fontId="14" fillId="0" borderId="1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165" fontId="15" fillId="0" borderId="0" xfId="2" applyNumberFormat="1" applyFont="1" applyFill="1" applyAlignment="1">
      <alignment horizontal="right" vertical="center"/>
    </xf>
    <xf numFmtId="165" fontId="13" fillId="0" borderId="14" xfId="2" applyNumberFormat="1" applyFont="1" applyFill="1" applyBorder="1" applyAlignment="1">
      <alignment horizontal="right" vertical="center"/>
    </xf>
    <xf numFmtId="165" fontId="13" fillId="0" borderId="3" xfId="2" applyNumberFormat="1" applyFont="1" applyFill="1" applyBorder="1" applyAlignment="1">
      <alignment horizontal="right" vertical="center"/>
    </xf>
    <xf numFmtId="165" fontId="13" fillId="0" borderId="5" xfId="2" applyNumberFormat="1" applyFont="1" applyFill="1" applyBorder="1" applyAlignment="1">
      <alignment vertical="center"/>
    </xf>
    <xf numFmtId="165" fontId="13" fillId="0" borderId="9" xfId="2" applyNumberFormat="1" applyFont="1" applyFill="1" applyBorder="1"/>
    <xf numFmtId="165" fontId="13" fillId="0" borderId="5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/>
    <xf numFmtId="165" fontId="7" fillId="0" borderId="0" xfId="0" applyNumberFormat="1" applyFont="1"/>
    <xf numFmtId="165" fontId="12" fillId="0" borderId="0" xfId="0" applyNumberFormat="1" applyFont="1"/>
    <xf numFmtId="165" fontId="0" fillId="0" borderId="0" xfId="0" applyNumberFormat="1"/>
    <xf numFmtId="165" fontId="13" fillId="0" borderId="5" xfId="1" applyNumberFormat="1" applyFont="1" applyFill="1" applyBorder="1" applyAlignment="1">
      <alignment horizontal="center" wrapText="1"/>
    </xf>
    <xf numFmtId="165" fontId="14" fillId="0" borderId="3" xfId="2" applyNumberFormat="1" applyFont="1" applyFill="1" applyBorder="1"/>
    <xf numFmtId="165" fontId="13" fillId="0" borderId="9" xfId="2" applyNumberFormat="1" applyFont="1" applyFill="1" applyBorder="1" applyAlignment="1">
      <alignment vertical="center"/>
    </xf>
    <xf numFmtId="165" fontId="13" fillId="0" borderId="4" xfId="2" applyNumberFormat="1" applyFont="1" applyFill="1" applyBorder="1" applyAlignment="1">
      <alignment vertical="center"/>
    </xf>
    <xf numFmtId="165" fontId="14" fillId="0" borderId="3" xfId="2" applyNumberFormat="1" applyFont="1" applyFill="1" applyBorder="1" applyAlignment="1">
      <alignment vertical="center"/>
    </xf>
    <xf numFmtId="165" fontId="14" fillId="0" borderId="1" xfId="2" applyNumberFormat="1" applyFont="1" applyFill="1" applyBorder="1"/>
    <xf numFmtId="165" fontId="13" fillId="0" borderId="14" xfId="2" applyNumberFormat="1" applyFont="1" applyFill="1" applyBorder="1" applyAlignment="1">
      <alignment vertical="center"/>
    </xf>
    <xf numFmtId="165" fontId="13" fillId="0" borderId="3" xfId="2" applyNumberFormat="1" applyFont="1" applyFill="1" applyBorder="1" applyAlignment="1">
      <alignment vertical="center"/>
    </xf>
    <xf numFmtId="165" fontId="13" fillId="0" borderId="4" xfId="2" applyNumberFormat="1" applyFont="1" applyFill="1" applyBorder="1"/>
    <xf numFmtId="165" fontId="4" fillId="0" borderId="5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/>
    <xf numFmtId="165" fontId="6" fillId="0" borderId="5" xfId="2" applyNumberFormat="1" applyFont="1" applyFill="1" applyBorder="1" applyAlignment="1">
      <alignment vertical="center"/>
    </xf>
    <xf numFmtId="165" fontId="6" fillId="0" borderId="9" xfId="2" applyNumberFormat="1" applyFont="1" applyFill="1" applyBorder="1" applyAlignment="1">
      <alignment vertical="center"/>
    </xf>
    <xf numFmtId="165" fontId="6" fillId="0" borderId="11" xfId="2" applyNumberFormat="1" applyFont="1" applyFill="1" applyBorder="1" applyAlignment="1">
      <alignment vertical="center"/>
    </xf>
    <xf numFmtId="165" fontId="5" fillId="0" borderId="5" xfId="2" applyNumberFormat="1" applyFont="1" applyFill="1" applyBorder="1" applyAlignment="1">
      <alignment vertical="center"/>
    </xf>
    <xf numFmtId="165" fontId="13" fillId="0" borderId="1" xfId="2" applyNumberFormat="1" applyFont="1" applyFill="1" applyBorder="1" applyAlignment="1">
      <alignment vertical="center"/>
    </xf>
    <xf numFmtId="165" fontId="5" fillId="0" borderId="1" xfId="2" applyNumberFormat="1" applyFont="1" applyFill="1" applyBorder="1" applyAlignment="1">
      <alignment vertical="center"/>
    </xf>
    <xf numFmtId="165" fontId="5" fillId="0" borderId="3" xfId="2" applyNumberFormat="1" applyFont="1" applyFill="1" applyBorder="1" applyAlignment="1">
      <alignment vertical="center"/>
    </xf>
    <xf numFmtId="165" fontId="5" fillId="0" borderId="2" xfId="2" applyNumberFormat="1" applyFont="1" applyFill="1" applyBorder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11" xfId="2" applyNumberFormat="1" applyFont="1" applyFill="1" applyBorder="1" applyAlignment="1">
      <alignment horizontal="right" vertical="center"/>
    </xf>
    <xf numFmtId="165" fontId="5" fillId="0" borderId="9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>
      <alignment horizontal="center"/>
    </xf>
    <xf numFmtId="165" fontId="18" fillId="0" borderId="0" xfId="0" applyNumberFormat="1" applyFont="1"/>
    <xf numFmtId="165" fontId="10" fillId="0" borderId="1" xfId="0" applyNumberFormat="1" applyFont="1" applyBorder="1"/>
    <xf numFmtId="164" fontId="14" fillId="0" borderId="9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165" fontId="5" fillId="0" borderId="5" xfId="1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/>
    <xf numFmtId="44" fontId="6" fillId="0" borderId="0" xfId="2" applyFont="1"/>
    <xf numFmtId="44" fontId="9" fillId="0" borderId="0" xfId="0" applyNumberFormat="1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4" fontId="14" fillId="0" borderId="3" xfId="2" applyFont="1" applyFill="1" applyBorder="1" applyAlignment="1">
      <alignment horizontal="center" vertical="center"/>
    </xf>
    <xf numFmtId="44" fontId="14" fillId="0" borderId="6" xfId="2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</cellXfs>
  <cellStyles count="7">
    <cellStyle name="Millares" xfId="1" builtinId="3"/>
    <cellStyle name="Moneda" xfId="2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3" xr:uid="{00000000-0005-0000-0000-000005000000}"/>
    <cellStyle name="Normal 3" xfId="5" xr:uid="{00000000-0005-0000-0000-000006000000}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O137"/>
  <sheetViews>
    <sheetView view="pageBreakPreview" zoomScale="120" zoomScaleNormal="110" zoomScaleSheetLayoutView="12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N74" sqref="N74"/>
    </sheetView>
  </sheetViews>
  <sheetFormatPr baseColWidth="10" defaultRowHeight="15" x14ac:dyDescent="0.25"/>
  <cols>
    <col min="1" max="1" width="14.28515625" customWidth="1"/>
    <col min="2" max="2" width="17.28515625" style="17" customWidth="1"/>
    <col min="3" max="3" width="8" customWidth="1"/>
    <col min="4" max="4" width="9.140625" customWidth="1"/>
    <col min="5" max="5" width="9.28515625" customWidth="1"/>
    <col min="6" max="6" width="14.7109375" customWidth="1"/>
    <col min="7" max="8" width="15.140625" style="203" customWidth="1"/>
    <col min="9" max="9" width="15.7109375" style="203" customWidth="1"/>
    <col min="10" max="10" width="10.28515625" style="1" customWidth="1"/>
    <col min="11" max="11" width="14.42578125" style="34" customWidth="1"/>
    <col min="12" max="12" width="15.28515625" style="17" customWidth="1"/>
    <col min="13" max="13" width="14.140625" bestFit="1" customWidth="1"/>
  </cols>
  <sheetData>
    <row r="1" spans="1:15" x14ac:dyDescent="0.25">
      <c r="A1" s="243" t="s">
        <v>637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5" x14ac:dyDescent="0.25">
      <c r="A2" s="11"/>
      <c r="B2" s="16"/>
      <c r="C2" s="11"/>
      <c r="D2" s="11"/>
      <c r="E2" s="11"/>
      <c r="F2" s="11"/>
      <c r="G2" s="180"/>
      <c r="H2" s="180"/>
      <c r="I2" s="180"/>
      <c r="J2" s="11"/>
      <c r="K2" s="11"/>
      <c r="L2" s="16"/>
    </row>
    <row r="3" spans="1:15" ht="9.75" customHeight="1" x14ac:dyDescent="0.25">
      <c r="C3" s="1"/>
      <c r="D3" s="1"/>
      <c r="E3" s="1"/>
      <c r="F3" s="1"/>
      <c r="G3" s="181"/>
      <c r="H3" s="181"/>
      <c r="I3" s="181"/>
      <c r="J3" s="10"/>
    </row>
    <row r="4" spans="1:15" ht="27" customHeight="1" x14ac:dyDescent="0.25">
      <c r="A4" s="19" t="s">
        <v>0</v>
      </c>
      <c r="B4" s="20" t="s">
        <v>1</v>
      </c>
      <c r="C4" s="20" t="s">
        <v>252</v>
      </c>
      <c r="D4" s="20" t="s">
        <v>2</v>
      </c>
      <c r="E4" s="19" t="s">
        <v>3</v>
      </c>
      <c r="F4" s="20" t="s">
        <v>4</v>
      </c>
      <c r="G4" s="182" t="s">
        <v>5</v>
      </c>
      <c r="H4" s="182" t="s">
        <v>663</v>
      </c>
      <c r="I4" s="204" t="s">
        <v>641</v>
      </c>
      <c r="J4" s="21" t="s">
        <v>255</v>
      </c>
      <c r="K4" s="20" t="s">
        <v>253</v>
      </c>
      <c r="L4" s="20" t="s">
        <v>254</v>
      </c>
      <c r="M4" s="14"/>
      <c r="N4" s="14"/>
      <c r="O4" s="14"/>
    </row>
    <row r="5" spans="1:15" ht="14.25" customHeight="1" x14ac:dyDescent="0.25">
      <c r="A5" s="36"/>
      <c r="B5" s="37" t="s">
        <v>6</v>
      </c>
      <c r="C5" s="22"/>
      <c r="D5" s="22"/>
      <c r="E5" s="22"/>
      <c r="F5" s="23"/>
      <c r="G5" s="183"/>
      <c r="H5" s="183"/>
      <c r="I5" s="183"/>
      <c r="J5" s="24"/>
      <c r="K5" s="29"/>
      <c r="L5" s="25"/>
      <c r="M5" s="14"/>
      <c r="N5" s="14"/>
      <c r="O5" s="14"/>
    </row>
    <row r="6" spans="1:15" ht="14.25" customHeight="1" x14ac:dyDescent="0.25">
      <c r="A6" s="36"/>
      <c r="B6" s="37" t="s">
        <v>7</v>
      </c>
      <c r="C6" s="22"/>
      <c r="D6" s="22"/>
      <c r="E6" s="22"/>
      <c r="F6" s="23"/>
      <c r="G6" s="183"/>
      <c r="H6" s="183"/>
      <c r="I6" s="183"/>
      <c r="J6" s="24"/>
      <c r="K6" s="29"/>
      <c r="L6" s="25"/>
      <c r="M6" s="14"/>
      <c r="N6" s="14"/>
      <c r="O6" s="14"/>
    </row>
    <row r="7" spans="1:15" x14ac:dyDescent="0.25">
      <c r="A7" s="36"/>
      <c r="B7" s="33" t="s">
        <v>8</v>
      </c>
      <c r="C7" s="22"/>
      <c r="D7" s="22"/>
      <c r="E7" s="22"/>
      <c r="F7" s="23"/>
      <c r="G7" s="183"/>
      <c r="H7" s="183"/>
      <c r="I7" s="183"/>
      <c r="J7" s="24"/>
      <c r="K7" s="29"/>
      <c r="L7" s="25"/>
      <c r="M7" s="14"/>
      <c r="N7" s="14"/>
      <c r="O7" s="14"/>
    </row>
    <row r="8" spans="1:15" ht="12.75" customHeight="1" x14ac:dyDescent="0.25">
      <c r="A8" s="36"/>
      <c r="B8" s="33" t="s">
        <v>9</v>
      </c>
      <c r="C8" s="22"/>
      <c r="D8" s="22"/>
      <c r="E8" s="22"/>
      <c r="F8" s="23"/>
      <c r="G8" s="183"/>
      <c r="H8" s="183"/>
      <c r="I8" s="183"/>
      <c r="J8" s="24"/>
      <c r="K8" s="29"/>
      <c r="L8" s="25"/>
      <c r="M8" s="14"/>
      <c r="N8" s="14"/>
      <c r="O8" s="14"/>
    </row>
    <row r="9" spans="1:15" ht="27" customHeight="1" x14ac:dyDescent="0.25">
      <c r="A9" s="75" t="s">
        <v>472</v>
      </c>
      <c r="B9" s="76" t="s">
        <v>12</v>
      </c>
      <c r="C9" s="77">
        <v>39568</v>
      </c>
      <c r="D9" s="78" t="s">
        <v>10</v>
      </c>
      <c r="E9" s="78" t="s">
        <v>10</v>
      </c>
      <c r="F9" s="78" t="s">
        <v>11</v>
      </c>
      <c r="G9" s="184">
        <v>3270</v>
      </c>
      <c r="H9" s="184">
        <v>1047.2958904109591</v>
      </c>
      <c r="I9" s="189">
        <v>13.62</v>
      </c>
      <c r="J9" s="79" t="s">
        <v>334</v>
      </c>
      <c r="K9" s="76" t="s">
        <v>308</v>
      </c>
      <c r="L9" s="76" t="s">
        <v>274</v>
      </c>
      <c r="M9" s="80"/>
      <c r="N9" s="14"/>
      <c r="O9" s="14"/>
    </row>
    <row r="10" spans="1:15" ht="27" customHeight="1" x14ac:dyDescent="0.25">
      <c r="A10" s="75" t="s">
        <v>473</v>
      </c>
      <c r="B10" s="76" t="s">
        <v>12</v>
      </c>
      <c r="C10" s="77">
        <v>39568</v>
      </c>
      <c r="D10" s="78" t="s">
        <v>10</v>
      </c>
      <c r="E10" s="78" t="s">
        <v>10</v>
      </c>
      <c r="F10" s="78" t="s">
        <v>11</v>
      </c>
      <c r="G10" s="184">
        <v>3270</v>
      </c>
      <c r="H10" s="184">
        <v>1047.2958904109591</v>
      </c>
      <c r="I10" s="189">
        <v>13.62</v>
      </c>
      <c r="J10" s="79" t="s">
        <v>334</v>
      </c>
      <c r="K10" s="76" t="s">
        <v>282</v>
      </c>
      <c r="L10" s="76" t="s">
        <v>274</v>
      </c>
      <c r="M10" s="81"/>
      <c r="N10" s="14"/>
      <c r="O10" s="14"/>
    </row>
    <row r="11" spans="1:15" ht="27" customHeight="1" x14ac:dyDescent="0.25">
      <c r="A11" s="75" t="s">
        <v>474</v>
      </c>
      <c r="B11" s="76" t="s">
        <v>12</v>
      </c>
      <c r="C11" s="77">
        <v>39568</v>
      </c>
      <c r="D11" s="78" t="s">
        <v>10</v>
      </c>
      <c r="E11" s="78" t="s">
        <v>10</v>
      </c>
      <c r="F11" s="78" t="s">
        <v>11</v>
      </c>
      <c r="G11" s="184">
        <v>3270</v>
      </c>
      <c r="H11" s="184">
        <v>1047.2958904109591</v>
      </c>
      <c r="I11" s="189">
        <v>13.62</v>
      </c>
      <c r="J11" s="79" t="s">
        <v>334</v>
      </c>
      <c r="K11" s="76" t="s">
        <v>310</v>
      </c>
      <c r="L11" s="76" t="s">
        <v>274</v>
      </c>
      <c r="M11" s="7"/>
      <c r="N11" s="14"/>
      <c r="O11" s="14"/>
    </row>
    <row r="12" spans="1:15" ht="27" customHeight="1" x14ac:dyDescent="0.25">
      <c r="A12" s="75" t="s">
        <v>475</v>
      </c>
      <c r="B12" s="76" t="s">
        <v>12</v>
      </c>
      <c r="C12" s="77">
        <v>39568</v>
      </c>
      <c r="D12" s="78" t="s">
        <v>10</v>
      </c>
      <c r="E12" s="78" t="s">
        <v>10</v>
      </c>
      <c r="F12" s="78" t="s">
        <v>11</v>
      </c>
      <c r="G12" s="184">
        <v>3270</v>
      </c>
      <c r="H12" s="184">
        <v>1047.2958904109591</v>
      </c>
      <c r="I12" s="189">
        <v>13.62</v>
      </c>
      <c r="J12" s="79" t="s">
        <v>334</v>
      </c>
      <c r="K12" s="76" t="s">
        <v>313</v>
      </c>
      <c r="L12" s="76" t="s">
        <v>274</v>
      </c>
      <c r="M12" s="7"/>
      <c r="N12" s="14"/>
      <c r="O12" s="14"/>
    </row>
    <row r="13" spans="1:15" ht="27" customHeight="1" x14ac:dyDescent="0.25">
      <c r="A13" s="75" t="s">
        <v>476</v>
      </c>
      <c r="B13" s="76" t="s">
        <v>13</v>
      </c>
      <c r="C13" s="77">
        <v>39568</v>
      </c>
      <c r="D13" s="78" t="s">
        <v>10</v>
      </c>
      <c r="E13" s="78" t="s">
        <v>10</v>
      </c>
      <c r="F13" s="78" t="s">
        <v>11</v>
      </c>
      <c r="G13" s="184">
        <v>1765.02</v>
      </c>
      <c r="H13" s="184">
        <v>164.58013614246579</v>
      </c>
      <c r="I13" s="189">
        <v>9.76</v>
      </c>
      <c r="J13" s="79" t="s">
        <v>334</v>
      </c>
      <c r="K13" s="76" t="s">
        <v>282</v>
      </c>
      <c r="L13" s="76" t="s">
        <v>274</v>
      </c>
      <c r="M13" s="7"/>
      <c r="N13" s="14"/>
      <c r="O13" s="14"/>
    </row>
    <row r="14" spans="1:15" ht="27" customHeight="1" x14ac:dyDescent="0.25">
      <c r="A14" s="75" t="s">
        <v>477</v>
      </c>
      <c r="B14" s="76" t="s">
        <v>13</v>
      </c>
      <c r="C14" s="77">
        <v>39568</v>
      </c>
      <c r="D14" s="78" t="s">
        <v>10</v>
      </c>
      <c r="E14" s="78" t="s">
        <v>10</v>
      </c>
      <c r="F14" s="78" t="s">
        <v>11</v>
      </c>
      <c r="G14" s="184">
        <v>1765.02</v>
      </c>
      <c r="H14" s="184">
        <v>164.58013614246579</v>
      </c>
      <c r="I14" s="189">
        <v>9.76</v>
      </c>
      <c r="J14" s="79" t="s">
        <v>335</v>
      </c>
      <c r="K14" s="76" t="s">
        <v>662</v>
      </c>
      <c r="L14" s="76" t="s">
        <v>274</v>
      </c>
      <c r="M14" s="7"/>
      <c r="N14" s="14"/>
      <c r="O14" s="14"/>
    </row>
    <row r="15" spans="1:15" ht="27" customHeight="1" x14ac:dyDescent="0.25">
      <c r="A15" s="75" t="s">
        <v>478</v>
      </c>
      <c r="B15" s="76" t="s">
        <v>14</v>
      </c>
      <c r="C15" s="77">
        <v>39619</v>
      </c>
      <c r="D15" s="78" t="s">
        <v>10</v>
      </c>
      <c r="E15" s="78" t="s">
        <v>10</v>
      </c>
      <c r="F15" s="78" t="s">
        <v>11</v>
      </c>
      <c r="G15" s="184">
        <v>1999</v>
      </c>
      <c r="H15" s="184">
        <v>205.0278457534248</v>
      </c>
      <c r="I15" s="189">
        <v>11.06</v>
      </c>
      <c r="J15" s="79" t="s">
        <v>334</v>
      </c>
      <c r="K15" s="76" t="s">
        <v>310</v>
      </c>
      <c r="L15" s="76" t="s">
        <v>274</v>
      </c>
      <c r="M15" s="7"/>
      <c r="N15" s="14"/>
      <c r="O15" s="14"/>
    </row>
    <row r="16" spans="1:15" ht="27" customHeight="1" x14ac:dyDescent="0.25">
      <c r="A16" s="75" t="s">
        <v>479</v>
      </c>
      <c r="B16" s="76" t="s">
        <v>15</v>
      </c>
      <c r="C16" s="77">
        <v>39697</v>
      </c>
      <c r="D16" s="78" t="s">
        <v>10</v>
      </c>
      <c r="E16" s="78" t="s">
        <v>10</v>
      </c>
      <c r="F16" s="78" t="s">
        <v>11</v>
      </c>
      <c r="G16" s="184">
        <v>3099</v>
      </c>
      <c r="H16" s="184">
        <v>362.02178383561659</v>
      </c>
      <c r="I16" s="189">
        <v>17.149999999999999</v>
      </c>
      <c r="J16" s="79" t="s">
        <v>334</v>
      </c>
      <c r="K16" s="76" t="s">
        <v>282</v>
      </c>
      <c r="L16" s="76" t="s">
        <v>274</v>
      </c>
      <c r="M16" s="7"/>
      <c r="N16" s="14"/>
      <c r="O16" s="14"/>
    </row>
    <row r="17" spans="1:15" ht="27" customHeight="1" x14ac:dyDescent="0.25">
      <c r="A17" s="82" t="s">
        <v>480</v>
      </c>
      <c r="B17" s="76" t="s">
        <v>16</v>
      </c>
      <c r="C17" s="77">
        <v>40732</v>
      </c>
      <c r="D17" s="78" t="s">
        <v>10</v>
      </c>
      <c r="E17" s="78" t="s">
        <v>10</v>
      </c>
      <c r="F17" s="78" t="s">
        <v>11</v>
      </c>
      <c r="G17" s="184">
        <v>949</v>
      </c>
      <c r="H17" s="184">
        <v>290.35083999999995</v>
      </c>
      <c r="I17" s="189">
        <v>5.27</v>
      </c>
      <c r="J17" s="79" t="s">
        <v>335</v>
      </c>
      <c r="K17" s="76" t="s">
        <v>662</v>
      </c>
      <c r="L17" s="76" t="s">
        <v>274</v>
      </c>
      <c r="M17" s="7"/>
      <c r="N17" s="14"/>
      <c r="O17" s="14"/>
    </row>
    <row r="18" spans="1:15" ht="27" customHeight="1" x14ac:dyDescent="0.25">
      <c r="A18" s="82" t="s">
        <v>481</v>
      </c>
      <c r="B18" s="76" t="s">
        <v>17</v>
      </c>
      <c r="C18" s="77">
        <v>40732</v>
      </c>
      <c r="D18" s="78" t="s">
        <v>10</v>
      </c>
      <c r="E18" s="78" t="s">
        <v>10</v>
      </c>
      <c r="F18" s="78" t="s">
        <v>11</v>
      </c>
      <c r="G18" s="184">
        <v>1199</v>
      </c>
      <c r="H18" s="184">
        <v>366.83947013698628</v>
      </c>
      <c r="I18" s="189">
        <v>6.66</v>
      </c>
      <c r="J18" s="79" t="s">
        <v>334</v>
      </c>
      <c r="K18" s="76" t="s">
        <v>282</v>
      </c>
      <c r="L18" s="76" t="s">
        <v>274</v>
      </c>
      <c r="M18" s="7"/>
      <c r="N18" s="14"/>
      <c r="O18" s="14"/>
    </row>
    <row r="19" spans="1:15" ht="27" customHeight="1" x14ac:dyDescent="0.25">
      <c r="A19" s="82" t="s">
        <v>482</v>
      </c>
      <c r="B19" s="76" t="s">
        <v>17</v>
      </c>
      <c r="C19" s="77">
        <v>40732</v>
      </c>
      <c r="D19" s="78" t="s">
        <v>10</v>
      </c>
      <c r="E19" s="78" t="s">
        <v>10</v>
      </c>
      <c r="F19" s="78" t="s">
        <v>11</v>
      </c>
      <c r="G19" s="184">
        <v>1199</v>
      </c>
      <c r="H19" s="184">
        <v>366.83947013698628</v>
      </c>
      <c r="I19" s="189">
        <v>6.66</v>
      </c>
      <c r="J19" s="79" t="s">
        <v>335</v>
      </c>
      <c r="K19" s="76" t="s">
        <v>282</v>
      </c>
      <c r="L19" s="76" t="s">
        <v>274</v>
      </c>
      <c r="M19" s="7"/>
      <c r="N19" s="14"/>
      <c r="O19" s="14"/>
    </row>
    <row r="20" spans="1:15" ht="27" customHeight="1" x14ac:dyDescent="0.25">
      <c r="A20" s="82" t="s">
        <v>483</v>
      </c>
      <c r="B20" s="76" t="s">
        <v>17</v>
      </c>
      <c r="C20" s="77">
        <v>41172</v>
      </c>
      <c r="D20" s="78" t="s">
        <v>10</v>
      </c>
      <c r="E20" s="78" t="s">
        <v>10</v>
      </c>
      <c r="F20" s="78" t="s">
        <v>11</v>
      </c>
      <c r="G20" s="184">
        <v>1149.98</v>
      </c>
      <c r="H20" s="184">
        <v>444.3062728000001</v>
      </c>
      <c r="I20" s="189">
        <v>6.38</v>
      </c>
      <c r="J20" s="79" t="s">
        <v>334</v>
      </c>
      <c r="K20" s="76" t="s">
        <v>282</v>
      </c>
      <c r="L20" s="76" t="s">
        <v>274</v>
      </c>
      <c r="M20" s="7"/>
      <c r="N20" s="14"/>
      <c r="O20" s="14"/>
    </row>
    <row r="21" spans="1:15" ht="27" customHeight="1" x14ac:dyDescent="0.25">
      <c r="A21" s="82" t="s">
        <v>484</v>
      </c>
      <c r="B21" s="76" t="s">
        <v>17</v>
      </c>
      <c r="C21" s="77">
        <v>41172</v>
      </c>
      <c r="D21" s="78" t="s">
        <v>10</v>
      </c>
      <c r="E21" s="78" t="s">
        <v>10</v>
      </c>
      <c r="F21" s="78" t="s">
        <v>11</v>
      </c>
      <c r="G21" s="184">
        <v>1149.98</v>
      </c>
      <c r="H21" s="184">
        <v>444.3062728000001</v>
      </c>
      <c r="I21" s="189">
        <v>6.38</v>
      </c>
      <c r="J21" s="79" t="s">
        <v>334</v>
      </c>
      <c r="K21" s="76" t="s">
        <v>282</v>
      </c>
      <c r="L21" s="76" t="s">
        <v>274</v>
      </c>
      <c r="M21" s="7"/>
      <c r="N21" s="14"/>
      <c r="O21" s="14"/>
    </row>
    <row r="22" spans="1:15" ht="27" customHeight="1" x14ac:dyDescent="0.25">
      <c r="A22" s="82" t="s">
        <v>485</v>
      </c>
      <c r="B22" s="76" t="s">
        <v>18</v>
      </c>
      <c r="C22" s="77">
        <v>41257</v>
      </c>
      <c r="D22" s="78" t="s">
        <v>10</v>
      </c>
      <c r="E22" s="78" t="s">
        <v>10</v>
      </c>
      <c r="F22" s="78" t="s">
        <v>11</v>
      </c>
      <c r="G22" s="184">
        <v>3950</v>
      </c>
      <c r="H22" s="184">
        <v>1587.4768630136987</v>
      </c>
      <c r="I22" s="189">
        <v>21.93</v>
      </c>
      <c r="J22" s="79" t="s">
        <v>334</v>
      </c>
      <c r="K22" s="76" t="s">
        <v>282</v>
      </c>
      <c r="L22" s="76" t="s">
        <v>274</v>
      </c>
      <c r="M22" s="7"/>
      <c r="N22" s="14"/>
      <c r="O22" s="14"/>
    </row>
    <row r="23" spans="1:15" ht="27" customHeight="1" x14ac:dyDescent="0.25">
      <c r="A23" s="82" t="s">
        <v>486</v>
      </c>
      <c r="B23" s="76" t="s">
        <v>19</v>
      </c>
      <c r="C23" s="77">
        <v>41599</v>
      </c>
      <c r="D23" s="78" t="s">
        <v>10</v>
      </c>
      <c r="E23" s="78" t="s">
        <v>10</v>
      </c>
      <c r="F23" s="78" t="s">
        <v>11</v>
      </c>
      <c r="G23" s="184">
        <f>1600*0.16+1600</f>
        <v>1856</v>
      </c>
      <c r="H23" s="184">
        <v>365.60657534246548</v>
      </c>
      <c r="I23" s="189">
        <v>15.47</v>
      </c>
      <c r="J23" s="79" t="s">
        <v>334</v>
      </c>
      <c r="K23" s="76" t="s">
        <v>451</v>
      </c>
      <c r="L23" s="76" t="s">
        <v>274</v>
      </c>
      <c r="M23" s="7"/>
      <c r="N23" s="14"/>
      <c r="O23" s="14"/>
    </row>
    <row r="24" spans="1:15" ht="27" customHeight="1" x14ac:dyDescent="0.25">
      <c r="A24" s="82" t="s">
        <v>487</v>
      </c>
      <c r="B24" s="76" t="s">
        <v>19</v>
      </c>
      <c r="C24" s="77">
        <v>41599</v>
      </c>
      <c r="D24" s="78" t="s">
        <v>10</v>
      </c>
      <c r="E24" s="78" t="s">
        <v>10</v>
      </c>
      <c r="F24" s="78" t="s">
        <v>11</v>
      </c>
      <c r="G24" s="184">
        <f>1600*0.16+1600</f>
        <v>1856</v>
      </c>
      <c r="H24" s="184">
        <v>365.60657534246548</v>
      </c>
      <c r="I24" s="189">
        <v>15.47</v>
      </c>
      <c r="J24" s="79" t="s">
        <v>334</v>
      </c>
      <c r="K24" s="76" t="s">
        <v>20</v>
      </c>
      <c r="L24" s="76" t="s">
        <v>274</v>
      </c>
      <c r="M24" s="7"/>
      <c r="N24" s="14"/>
      <c r="O24" s="14"/>
    </row>
    <row r="25" spans="1:15" ht="27" customHeight="1" x14ac:dyDescent="0.25">
      <c r="A25" s="82" t="s">
        <v>488</v>
      </c>
      <c r="B25" s="76" t="s">
        <v>19</v>
      </c>
      <c r="C25" s="77">
        <v>41599</v>
      </c>
      <c r="D25" s="78" t="s">
        <v>10</v>
      </c>
      <c r="E25" s="78" t="s">
        <v>10</v>
      </c>
      <c r="F25" s="78" t="s">
        <v>11</v>
      </c>
      <c r="G25" s="184">
        <f>1600*0.16+1600</f>
        <v>1856</v>
      </c>
      <c r="H25" s="184">
        <v>365.60657534246548</v>
      </c>
      <c r="I25" s="189">
        <v>15.47</v>
      </c>
      <c r="J25" s="79" t="s">
        <v>334</v>
      </c>
      <c r="K25" s="76" t="s">
        <v>281</v>
      </c>
      <c r="L25" s="76" t="s">
        <v>274</v>
      </c>
      <c r="M25" s="7"/>
      <c r="N25" s="14"/>
      <c r="O25" s="14"/>
    </row>
    <row r="26" spans="1:15" ht="27" customHeight="1" x14ac:dyDescent="0.25">
      <c r="A26" s="82" t="s">
        <v>489</v>
      </c>
      <c r="B26" s="76" t="s">
        <v>275</v>
      </c>
      <c r="C26" s="77">
        <v>43097</v>
      </c>
      <c r="D26" s="78" t="s">
        <v>10</v>
      </c>
      <c r="E26" s="78" t="s">
        <v>10</v>
      </c>
      <c r="F26" s="78" t="s">
        <v>11</v>
      </c>
      <c r="G26" s="184">
        <f>+(2198.28*0.16) +2198.28</f>
        <v>2550.0048000000002</v>
      </c>
      <c r="H26" s="184">
        <v>1548.8659292054795</v>
      </c>
      <c r="I26" s="189">
        <v>21.25</v>
      </c>
      <c r="J26" s="79" t="s">
        <v>334</v>
      </c>
      <c r="K26" s="76" t="s">
        <v>280</v>
      </c>
      <c r="L26" s="76" t="s">
        <v>274</v>
      </c>
      <c r="M26" s="7"/>
      <c r="N26" s="14"/>
      <c r="O26" s="14"/>
    </row>
    <row r="27" spans="1:15" ht="36" customHeight="1" x14ac:dyDescent="0.25">
      <c r="A27" s="82" t="s">
        <v>490</v>
      </c>
      <c r="B27" s="76" t="s">
        <v>276</v>
      </c>
      <c r="C27" s="77">
        <v>43444</v>
      </c>
      <c r="D27" s="78" t="s">
        <v>278</v>
      </c>
      <c r="E27" s="78" t="s">
        <v>10</v>
      </c>
      <c r="F27" s="78" t="s">
        <v>11</v>
      </c>
      <c r="G27" s="184">
        <v>1535.0047999999999</v>
      </c>
      <c r="H27" s="184">
        <v>621.5718066849314</v>
      </c>
      <c r="I27" s="189">
        <v>25.58</v>
      </c>
      <c r="J27" s="79" t="s">
        <v>334</v>
      </c>
      <c r="K27" s="76" t="s">
        <v>306</v>
      </c>
      <c r="L27" s="76" t="s">
        <v>274</v>
      </c>
      <c r="M27" s="7"/>
      <c r="N27" s="83"/>
      <c r="O27" s="14"/>
    </row>
    <row r="28" spans="1:15" ht="36" customHeight="1" x14ac:dyDescent="0.25">
      <c r="A28" s="82" t="s">
        <v>491</v>
      </c>
      <c r="B28" s="76" t="s">
        <v>276</v>
      </c>
      <c r="C28" s="77">
        <v>43444</v>
      </c>
      <c r="D28" s="78" t="s">
        <v>278</v>
      </c>
      <c r="E28" s="78" t="s">
        <v>10</v>
      </c>
      <c r="F28" s="78" t="s">
        <v>11</v>
      </c>
      <c r="G28" s="184">
        <v>1535.0047999999999</v>
      </c>
      <c r="H28" s="184">
        <v>621.5718066849314</v>
      </c>
      <c r="I28" s="189">
        <v>25.58</v>
      </c>
      <c r="J28" s="79" t="s">
        <v>334</v>
      </c>
      <c r="K28" s="76" t="s">
        <v>281</v>
      </c>
      <c r="L28" s="76" t="s">
        <v>274</v>
      </c>
      <c r="M28" s="7"/>
      <c r="N28" s="14"/>
      <c r="O28" s="14"/>
    </row>
    <row r="29" spans="1:15" ht="33" x14ac:dyDescent="0.25">
      <c r="A29" s="82" t="s">
        <v>492</v>
      </c>
      <c r="B29" s="76" t="s">
        <v>276</v>
      </c>
      <c r="C29" s="77">
        <v>43444</v>
      </c>
      <c r="D29" s="78" t="s">
        <v>278</v>
      </c>
      <c r="E29" s="78" t="s">
        <v>10</v>
      </c>
      <c r="F29" s="78" t="s">
        <v>11</v>
      </c>
      <c r="G29" s="184">
        <v>1535.0047999999999</v>
      </c>
      <c r="H29" s="184">
        <v>621.5718066849314</v>
      </c>
      <c r="I29" s="189">
        <v>25.58</v>
      </c>
      <c r="J29" s="79" t="s">
        <v>334</v>
      </c>
      <c r="K29" s="76" t="s">
        <v>308</v>
      </c>
      <c r="L29" s="76" t="s">
        <v>274</v>
      </c>
      <c r="M29" s="7"/>
      <c r="N29" s="14"/>
      <c r="O29" s="14"/>
    </row>
    <row r="30" spans="1:15" ht="36.75" customHeight="1" x14ac:dyDescent="0.25">
      <c r="A30" s="82" t="s">
        <v>493</v>
      </c>
      <c r="B30" s="76" t="s">
        <v>276</v>
      </c>
      <c r="C30" s="77">
        <v>43444</v>
      </c>
      <c r="D30" s="78" t="s">
        <v>278</v>
      </c>
      <c r="E30" s="78" t="s">
        <v>10</v>
      </c>
      <c r="F30" s="78" t="s">
        <v>11</v>
      </c>
      <c r="G30" s="184">
        <v>1535.0047999999999</v>
      </c>
      <c r="H30" s="184">
        <v>621.5718066849314</v>
      </c>
      <c r="I30" s="189">
        <v>25.58</v>
      </c>
      <c r="J30" s="79" t="s">
        <v>335</v>
      </c>
      <c r="K30" s="76" t="s">
        <v>310</v>
      </c>
      <c r="L30" s="76" t="s">
        <v>274</v>
      </c>
      <c r="M30" s="7"/>
      <c r="N30" s="14"/>
      <c r="O30" s="14"/>
    </row>
    <row r="31" spans="1:15" ht="36.75" customHeight="1" x14ac:dyDescent="0.25">
      <c r="A31" s="82" t="s">
        <v>494</v>
      </c>
      <c r="B31" s="76" t="s">
        <v>276</v>
      </c>
      <c r="C31" s="77">
        <v>43444</v>
      </c>
      <c r="D31" s="78" t="s">
        <v>278</v>
      </c>
      <c r="E31" s="78" t="s">
        <v>10</v>
      </c>
      <c r="F31" s="78" t="s">
        <v>11</v>
      </c>
      <c r="G31" s="184">
        <v>1535.0047999999999</v>
      </c>
      <c r="H31" s="184">
        <v>621.5718066849314</v>
      </c>
      <c r="I31" s="189">
        <v>25.58</v>
      </c>
      <c r="J31" s="79" t="s">
        <v>334</v>
      </c>
      <c r="K31" s="76" t="s">
        <v>280</v>
      </c>
      <c r="L31" s="76" t="s">
        <v>274</v>
      </c>
      <c r="M31" s="7"/>
      <c r="N31" s="14"/>
      <c r="O31" s="14"/>
    </row>
    <row r="32" spans="1:15" ht="36.75" customHeight="1" x14ac:dyDescent="0.25">
      <c r="A32" s="82" t="s">
        <v>495</v>
      </c>
      <c r="B32" s="76" t="s">
        <v>276</v>
      </c>
      <c r="C32" s="77">
        <v>43444</v>
      </c>
      <c r="D32" s="78" t="s">
        <v>278</v>
      </c>
      <c r="E32" s="78" t="s">
        <v>10</v>
      </c>
      <c r="F32" s="78" t="s">
        <v>11</v>
      </c>
      <c r="G32" s="184">
        <v>1535.0047999999999</v>
      </c>
      <c r="H32" s="184">
        <v>621.5718066849314</v>
      </c>
      <c r="I32" s="189">
        <v>25.58</v>
      </c>
      <c r="J32" s="79" t="s">
        <v>334</v>
      </c>
      <c r="K32" s="76" t="s">
        <v>451</v>
      </c>
      <c r="L32" s="76" t="s">
        <v>274</v>
      </c>
      <c r="M32" s="7"/>
      <c r="N32" s="14"/>
      <c r="O32" s="14"/>
    </row>
    <row r="33" spans="1:15" ht="36" customHeight="1" x14ac:dyDescent="0.25">
      <c r="A33" s="82" t="s">
        <v>496</v>
      </c>
      <c r="B33" s="76" t="s">
        <v>276</v>
      </c>
      <c r="C33" s="77">
        <v>43444</v>
      </c>
      <c r="D33" s="78" t="s">
        <v>278</v>
      </c>
      <c r="E33" s="78" t="s">
        <v>10</v>
      </c>
      <c r="F33" s="78" t="s">
        <v>11</v>
      </c>
      <c r="G33" s="184">
        <v>1535.0047999999999</v>
      </c>
      <c r="H33" s="184">
        <v>621.5718066849314</v>
      </c>
      <c r="I33" s="189">
        <v>25.58</v>
      </c>
      <c r="J33" s="79" t="s">
        <v>334</v>
      </c>
      <c r="K33" s="76" t="s">
        <v>20</v>
      </c>
      <c r="L33" s="76" t="s">
        <v>274</v>
      </c>
      <c r="M33" s="7"/>
      <c r="N33" s="14"/>
      <c r="O33" s="14"/>
    </row>
    <row r="34" spans="1:15" ht="36.75" customHeight="1" x14ac:dyDescent="0.25">
      <c r="A34" s="82" t="s">
        <v>497</v>
      </c>
      <c r="B34" s="76" t="s">
        <v>276</v>
      </c>
      <c r="C34" s="77">
        <v>43444</v>
      </c>
      <c r="D34" s="78" t="s">
        <v>278</v>
      </c>
      <c r="E34" s="78" t="s">
        <v>10</v>
      </c>
      <c r="F34" s="78" t="s">
        <v>11</v>
      </c>
      <c r="G34" s="184">
        <v>1535.0047999999999</v>
      </c>
      <c r="H34" s="184">
        <v>621.5718066849314</v>
      </c>
      <c r="I34" s="189">
        <v>25.58</v>
      </c>
      <c r="J34" s="79" t="s">
        <v>334</v>
      </c>
      <c r="K34" s="76" t="s">
        <v>662</v>
      </c>
      <c r="L34" s="76" t="s">
        <v>274</v>
      </c>
      <c r="M34" s="7"/>
      <c r="N34" s="14"/>
      <c r="O34" s="14"/>
    </row>
    <row r="35" spans="1:15" ht="30.75" customHeight="1" x14ac:dyDescent="0.25">
      <c r="A35" s="82" t="s">
        <v>498</v>
      </c>
      <c r="B35" s="76" t="s">
        <v>277</v>
      </c>
      <c r="C35" s="77">
        <v>43454</v>
      </c>
      <c r="D35" s="78" t="s">
        <v>279</v>
      </c>
      <c r="E35" s="78" t="s">
        <v>10</v>
      </c>
      <c r="F35" s="78" t="s">
        <v>11</v>
      </c>
      <c r="G35" s="184">
        <v>2050</v>
      </c>
      <c r="H35" s="184">
        <v>1445.6712328767123</v>
      </c>
      <c r="I35" s="189">
        <v>17.079999999999998</v>
      </c>
      <c r="J35" s="79" t="s">
        <v>334</v>
      </c>
      <c r="K35" s="76" t="s">
        <v>280</v>
      </c>
      <c r="L35" s="76" t="s">
        <v>274</v>
      </c>
      <c r="M35" s="84"/>
      <c r="N35" s="14"/>
      <c r="O35" s="14"/>
    </row>
    <row r="36" spans="1:15" ht="36" customHeight="1" x14ac:dyDescent="0.25">
      <c r="A36" s="82" t="s">
        <v>499</v>
      </c>
      <c r="B36" s="76" t="s">
        <v>276</v>
      </c>
      <c r="C36" s="77">
        <v>43719</v>
      </c>
      <c r="D36" s="78" t="s">
        <v>278</v>
      </c>
      <c r="E36" s="78" t="s">
        <v>10</v>
      </c>
      <c r="F36" s="78" t="s">
        <v>11</v>
      </c>
      <c r="G36" s="184">
        <f>(1323.28*0.16)+1323.28</f>
        <v>1535.0047999999999</v>
      </c>
      <c r="H36" s="184">
        <v>852.87389983561627</v>
      </c>
      <c r="I36" s="189">
        <v>25.59</v>
      </c>
      <c r="J36" s="79" t="s">
        <v>334</v>
      </c>
      <c r="K36" s="76" t="s">
        <v>313</v>
      </c>
      <c r="L36" s="76" t="s">
        <v>274</v>
      </c>
      <c r="M36" s="7"/>
      <c r="N36" s="14"/>
      <c r="O36" s="14"/>
    </row>
    <row r="37" spans="1:15" ht="36" customHeight="1" x14ac:dyDescent="0.25">
      <c r="A37" s="82" t="s">
        <v>500</v>
      </c>
      <c r="B37" s="76" t="s">
        <v>276</v>
      </c>
      <c r="C37" s="77">
        <v>43719</v>
      </c>
      <c r="D37" s="78" t="s">
        <v>278</v>
      </c>
      <c r="E37" s="78" t="s">
        <v>10</v>
      </c>
      <c r="F37" s="85" t="s">
        <v>11</v>
      </c>
      <c r="G37" s="185">
        <f t="shared" ref="G37:G38" si="0">(1323.28*0.16)+1323.28</f>
        <v>1535.0047999999999</v>
      </c>
      <c r="H37" s="185">
        <v>852.87389983561627</v>
      </c>
      <c r="I37" s="189">
        <v>25.59</v>
      </c>
      <c r="J37" s="79" t="s">
        <v>334</v>
      </c>
      <c r="K37" s="76" t="s">
        <v>309</v>
      </c>
      <c r="L37" s="76" t="s">
        <v>274</v>
      </c>
      <c r="M37" s="7"/>
      <c r="N37" s="14"/>
      <c r="O37" s="14"/>
    </row>
    <row r="38" spans="1:15" ht="36.75" customHeight="1" x14ac:dyDescent="0.25">
      <c r="A38" s="82" t="s">
        <v>501</v>
      </c>
      <c r="B38" s="76" t="s">
        <v>276</v>
      </c>
      <c r="C38" s="77">
        <v>43719</v>
      </c>
      <c r="D38" s="78" t="s">
        <v>278</v>
      </c>
      <c r="E38" s="78" t="s">
        <v>10</v>
      </c>
      <c r="F38" s="78" t="s">
        <v>11</v>
      </c>
      <c r="G38" s="184">
        <f t="shared" si="0"/>
        <v>1535.0047999999999</v>
      </c>
      <c r="H38" s="184">
        <v>852.87389983561627</v>
      </c>
      <c r="I38" s="189">
        <v>25.59</v>
      </c>
      <c r="J38" s="79" t="s">
        <v>334</v>
      </c>
      <c r="K38" s="76" t="s">
        <v>307</v>
      </c>
      <c r="L38" s="76" t="s">
        <v>274</v>
      </c>
      <c r="M38" s="7"/>
      <c r="N38" s="14"/>
      <c r="O38" s="14"/>
    </row>
    <row r="39" spans="1:15" ht="34.5" customHeight="1" x14ac:dyDescent="0.25">
      <c r="A39" s="82" t="s">
        <v>502</v>
      </c>
      <c r="B39" s="76" t="s">
        <v>470</v>
      </c>
      <c r="C39" s="77">
        <v>44175</v>
      </c>
      <c r="D39" s="78" t="s">
        <v>10</v>
      </c>
      <c r="E39" s="86" t="s">
        <v>10</v>
      </c>
      <c r="F39" s="86" t="s">
        <v>11</v>
      </c>
      <c r="G39" s="186">
        <f>2495.69*1.16</f>
        <v>2895.0003999999999</v>
      </c>
      <c r="H39" s="186">
        <v>2613.4318679452053</v>
      </c>
      <c r="I39" s="189">
        <v>24.13</v>
      </c>
      <c r="J39" s="79" t="s">
        <v>334</v>
      </c>
      <c r="K39" s="76" t="s">
        <v>309</v>
      </c>
      <c r="L39" s="76" t="s">
        <v>274</v>
      </c>
      <c r="M39" s="7"/>
      <c r="N39" s="14"/>
      <c r="O39" s="14"/>
    </row>
    <row r="40" spans="1:15" ht="33.75" customHeight="1" x14ac:dyDescent="0.25">
      <c r="A40" s="82" t="s">
        <v>503</v>
      </c>
      <c r="B40" s="76" t="s">
        <v>471</v>
      </c>
      <c r="C40" s="77">
        <v>44175</v>
      </c>
      <c r="D40" s="78" t="s">
        <v>10</v>
      </c>
      <c r="E40" s="86" t="s">
        <v>10</v>
      </c>
      <c r="F40" s="86" t="s">
        <v>11</v>
      </c>
      <c r="G40" s="186">
        <f>3443.97*1.16</f>
        <v>3995.0051999999996</v>
      </c>
      <c r="H40" s="186">
        <v>3606.4498997260271</v>
      </c>
      <c r="I40" s="189">
        <v>33.299999999999997</v>
      </c>
      <c r="J40" s="79" t="s">
        <v>334</v>
      </c>
      <c r="K40" s="76" t="s">
        <v>309</v>
      </c>
      <c r="L40" s="76" t="s">
        <v>274</v>
      </c>
      <c r="M40" s="7"/>
      <c r="N40" s="14"/>
      <c r="O40" s="14"/>
    </row>
    <row r="41" spans="1:15" ht="36.75" customHeight="1" x14ac:dyDescent="0.25">
      <c r="A41" s="82" t="s">
        <v>504</v>
      </c>
      <c r="B41" s="76" t="s">
        <v>276</v>
      </c>
      <c r="C41" s="77">
        <v>44175</v>
      </c>
      <c r="D41" s="78" t="s">
        <v>10</v>
      </c>
      <c r="E41" s="86" t="s">
        <v>10</v>
      </c>
      <c r="F41" s="86" t="s">
        <v>11</v>
      </c>
      <c r="G41" s="186">
        <f>2145.69*1.16</f>
        <v>2489.0003999999999</v>
      </c>
      <c r="H41" s="186">
        <v>2004.8386783561643</v>
      </c>
      <c r="I41" s="189">
        <v>41.48</v>
      </c>
      <c r="J41" s="79" t="s">
        <v>334</v>
      </c>
      <c r="K41" s="76" t="s">
        <v>310</v>
      </c>
      <c r="L41" s="76" t="s">
        <v>274</v>
      </c>
      <c r="M41" s="7"/>
      <c r="N41" s="14"/>
      <c r="O41" s="14"/>
    </row>
    <row r="42" spans="1:15" x14ac:dyDescent="0.25">
      <c r="A42" s="38"/>
      <c r="B42" s="39"/>
      <c r="C42" s="87"/>
      <c r="D42" s="31"/>
      <c r="E42" s="31"/>
      <c r="F42" s="88" t="s">
        <v>21</v>
      </c>
      <c r="G42" s="187">
        <f>SUM(G9:G41)</f>
        <v>67737.063600000023</v>
      </c>
      <c r="H42" s="187">
        <f>SUM(H9:H41)</f>
        <v>28432.786139528769</v>
      </c>
      <c r="I42" s="198">
        <f>SUM(I9:I41)</f>
        <v>620.54999999999984</v>
      </c>
      <c r="J42" s="32"/>
      <c r="K42" s="39"/>
      <c r="L42" s="39"/>
      <c r="M42" s="7"/>
      <c r="N42" s="14"/>
      <c r="O42" s="14"/>
    </row>
    <row r="43" spans="1:15" ht="17.25" customHeight="1" x14ac:dyDescent="0.25">
      <c r="A43" s="36"/>
      <c r="B43" s="89" t="s">
        <v>22</v>
      </c>
      <c r="C43" s="90"/>
      <c r="D43" s="90"/>
      <c r="E43" s="90"/>
      <c r="F43" s="90"/>
      <c r="G43" s="188"/>
      <c r="H43" s="188"/>
      <c r="I43" s="205"/>
      <c r="J43" s="66"/>
      <c r="K43" s="244"/>
      <c r="L43" s="245"/>
      <c r="M43" s="7"/>
      <c r="N43" s="14"/>
      <c r="O43" s="14"/>
    </row>
    <row r="44" spans="1:15" ht="19.5" customHeight="1" x14ac:dyDescent="0.25">
      <c r="A44" s="36"/>
      <c r="B44" s="89" t="s">
        <v>23</v>
      </c>
      <c r="C44" s="90"/>
      <c r="D44" s="90"/>
      <c r="E44" s="90"/>
      <c r="F44" s="90"/>
      <c r="G44" s="188"/>
      <c r="H44" s="188"/>
      <c r="I44" s="205"/>
      <c r="J44" s="246"/>
      <c r="K44" s="246"/>
      <c r="L44" s="247"/>
      <c r="M44" s="7"/>
      <c r="N44" s="14"/>
      <c r="O44" s="14"/>
    </row>
    <row r="45" spans="1:15" ht="28.5" customHeight="1" x14ac:dyDescent="0.25">
      <c r="A45" s="75" t="s">
        <v>505</v>
      </c>
      <c r="B45" s="76" t="s">
        <v>25</v>
      </c>
      <c r="C45" s="77">
        <v>40294</v>
      </c>
      <c r="D45" s="78" t="s">
        <v>26</v>
      </c>
      <c r="E45" s="78" t="s">
        <v>27</v>
      </c>
      <c r="F45" s="78">
        <v>5756162</v>
      </c>
      <c r="G45" s="184">
        <v>9999</v>
      </c>
      <c r="H45" s="184">
        <v>1600</v>
      </c>
      <c r="I45" s="189">
        <v>44.44</v>
      </c>
      <c r="J45" s="79" t="s">
        <v>334</v>
      </c>
      <c r="K45" s="91" t="s">
        <v>282</v>
      </c>
      <c r="L45" s="76" t="s">
        <v>274</v>
      </c>
      <c r="M45" s="7"/>
      <c r="N45" s="14"/>
      <c r="O45" s="14"/>
    </row>
    <row r="46" spans="1:15" s="14" customFormat="1" ht="31.5" customHeight="1" x14ac:dyDescent="0.25">
      <c r="A46" s="92" t="s">
        <v>506</v>
      </c>
      <c r="B46" s="76" t="s">
        <v>28</v>
      </c>
      <c r="C46" s="77">
        <v>40949</v>
      </c>
      <c r="D46" s="78" t="s">
        <v>29</v>
      </c>
      <c r="E46" s="78" t="s">
        <v>30</v>
      </c>
      <c r="F46" s="78" t="s">
        <v>31</v>
      </c>
      <c r="G46" s="184">
        <v>14850</v>
      </c>
      <c r="H46" s="184">
        <v>7000</v>
      </c>
      <c r="I46" s="189">
        <v>291.67</v>
      </c>
      <c r="J46" s="79" t="s">
        <v>335</v>
      </c>
      <c r="K46" s="91" t="s">
        <v>310</v>
      </c>
      <c r="L46" s="76" t="s">
        <v>310</v>
      </c>
      <c r="M46" s="7"/>
    </row>
    <row r="47" spans="1:15" s="14" customFormat="1" ht="30" customHeight="1" x14ac:dyDescent="0.25">
      <c r="A47" s="92" t="s">
        <v>507</v>
      </c>
      <c r="B47" s="76" t="s">
        <v>32</v>
      </c>
      <c r="C47" s="77">
        <v>40949</v>
      </c>
      <c r="D47" s="78" t="s">
        <v>29</v>
      </c>
      <c r="E47" s="78" t="s">
        <v>30</v>
      </c>
      <c r="F47" s="78" t="s">
        <v>33</v>
      </c>
      <c r="G47" s="184">
        <v>14850</v>
      </c>
      <c r="H47" s="184">
        <v>7000</v>
      </c>
      <c r="I47" s="189">
        <v>291.67</v>
      </c>
      <c r="J47" s="79" t="s">
        <v>452</v>
      </c>
      <c r="K47" s="91" t="s">
        <v>280</v>
      </c>
      <c r="L47" s="76" t="s">
        <v>280</v>
      </c>
      <c r="M47" s="7"/>
    </row>
    <row r="48" spans="1:15" ht="29.25" customHeight="1" x14ac:dyDescent="0.25">
      <c r="A48" s="75" t="s">
        <v>508</v>
      </c>
      <c r="B48" s="76" t="s">
        <v>34</v>
      </c>
      <c r="C48" s="77">
        <v>40984</v>
      </c>
      <c r="D48" s="78" t="s">
        <v>35</v>
      </c>
      <c r="E48" s="86" t="s">
        <v>36</v>
      </c>
      <c r="F48" s="78" t="s">
        <v>37</v>
      </c>
      <c r="G48" s="184">
        <v>12809</v>
      </c>
      <c r="H48" s="184">
        <v>3000</v>
      </c>
      <c r="I48" s="189">
        <v>125</v>
      </c>
      <c r="J48" s="79" t="s">
        <v>335</v>
      </c>
      <c r="K48" s="91" t="s">
        <v>309</v>
      </c>
      <c r="L48" s="76" t="s">
        <v>274</v>
      </c>
      <c r="M48" s="7"/>
      <c r="N48" s="14"/>
      <c r="O48" s="14"/>
    </row>
    <row r="49" spans="1:15" ht="30" customHeight="1" x14ac:dyDescent="0.25">
      <c r="A49" s="82" t="s">
        <v>509</v>
      </c>
      <c r="B49" s="76" t="s">
        <v>38</v>
      </c>
      <c r="C49" s="77">
        <v>41176</v>
      </c>
      <c r="D49" s="78" t="s">
        <v>24</v>
      </c>
      <c r="E49" s="78" t="s">
        <v>39</v>
      </c>
      <c r="F49" s="78" t="s">
        <v>40</v>
      </c>
      <c r="G49" s="184">
        <v>13443.84</v>
      </c>
      <c r="H49" s="184">
        <v>3000</v>
      </c>
      <c r="I49" s="189">
        <v>125</v>
      </c>
      <c r="J49" s="79" t="s">
        <v>335</v>
      </c>
      <c r="K49" s="91" t="s">
        <v>309</v>
      </c>
      <c r="L49" s="76" t="s">
        <v>274</v>
      </c>
      <c r="M49" s="7"/>
      <c r="N49" s="14"/>
      <c r="O49" s="14"/>
    </row>
    <row r="50" spans="1:15" ht="27.75" customHeight="1" x14ac:dyDescent="0.25">
      <c r="A50" s="82" t="s">
        <v>510</v>
      </c>
      <c r="B50" s="76" t="s">
        <v>41</v>
      </c>
      <c r="C50" s="77">
        <v>41178</v>
      </c>
      <c r="D50" s="78" t="s">
        <v>24</v>
      </c>
      <c r="E50" s="78" t="s">
        <v>42</v>
      </c>
      <c r="F50" s="78" t="s">
        <v>43</v>
      </c>
      <c r="G50" s="184">
        <v>12063.277</v>
      </c>
      <c r="H50" s="184">
        <v>3000</v>
      </c>
      <c r="I50" s="189">
        <v>125</v>
      </c>
      <c r="J50" s="79" t="s">
        <v>335</v>
      </c>
      <c r="K50" s="91" t="s">
        <v>282</v>
      </c>
      <c r="L50" s="76" t="s">
        <v>274</v>
      </c>
      <c r="M50" s="7"/>
      <c r="N50" s="14"/>
      <c r="O50" s="14"/>
    </row>
    <row r="51" spans="1:15" ht="30" customHeight="1" x14ac:dyDescent="0.25">
      <c r="A51" s="82" t="s">
        <v>511</v>
      </c>
      <c r="B51" s="76" t="s">
        <v>44</v>
      </c>
      <c r="C51" s="77">
        <v>41178</v>
      </c>
      <c r="D51" s="78" t="s">
        <v>24</v>
      </c>
      <c r="E51" s="78" t="s">
        <v>42</v>
      </c>
      <c r="F51" s="78" t="s">
        <v>45</v>
      </c>
      <c r="G51" s="184">
        <v>12063.277</v>
      </c>
      <c r="H51" s="184">
        <v>3000</v>
      </c>
      <c r="I51" s="189">
        <v>125</v>
      </c>
      <c r="J51" s="79" t="s">
        <v>335</v>
      </c>
      <c r="K51" s="91" t="s">
        <v>282</v>
      </c>
      <c r="L51" s="76" t="s">
        <v>274</v>
      </c>
      <c r="M51" s="7"/>
      <c r="N51" s="14"/>
      <c r="O51" s="14"/>
    </row>
    <row r="52" spans="1:15" ht="33.75" customHeight="1" x14ac:dyDescent="0.25">
      <c r="A52" s="82" t="s">
        <v>512</v>
      </c>
      <c r="B52" s="76" t="s">
        <v>47</v>
      </c>
      <c r="C52" s="77">
        <v>41873</v>
      </c>
      <c r="D52" s="78" t="s">
        <v>26</v>
      </c>
      <c r="E52" s="86" t="s">
        <v>48</v>
      </c>
      <c r="F52" s="77" t="s">
        <v>49</v>
      </c>
      <c r="G52" s="184">
        <v>19890.004000000001</v>
      </c>
      <c r="H52" s="184">
        <v>6000</v>
      </c>
      <c r="I52" s="189">
        <v>166.65</v>
      </c>
      <c r="J52" s="79" t="s">
        <v>334</v>
      </c>
      <c r="K52" s="91" t="s">
        <v>307</v>
      </c>
      <c r="L52" s="76" t="s">
        <v>274</v>
      </c>
      <c r="M52" s="7"/>
      <c r="N52" s="14"/>
      <c r="O52" s="14"/>
    </row>
    <row r="53" spans="1:15" ht="36.75" customHeight="1" x14ac:dyDescent="0.25">
      <c r="A53" s="82" t="s">
        <v>513</v>
      </c>
      <c r="B53" s="76" t="s">
        <v>50</v>
      </c>
      <c r="C53" s="77">
        <v>42277</v>
      </c>
      <c r="D53" s="78" t="s">
        <v>51</v>
      </c>
      <c r="E53" s="86" t="s">
        <v>52</v>
      </c>
      <c r="F53" s="232" t="s">
        <v>53</v>
      </c>
      <c r="G53" s="184">
        <f>6603.45*0.16+6603.45</f>
        <v>7660.0019999999995</v>
      </c>
      <c r="H53" s="184">
        <v>908.11107546082076</v>
      </c>
      <c r="I53" s="189">
        <v>75.680000000000007</v>
      </c>
      <c r="J53" s="79" t="s">
        <v>334</v>
      </c>
      <c r="K53" s="76" t="s">
        <v>282</v>
      </c>
      <c r="L53" s="76" t="s">
        <v>274</v>
      </c>
      <c r="M53" s="80"/>
      <c r="N53" s="14"/>
      <c r="O53" s="14"/>
    </row>
    <row r="54" spans="1:15" ht="30.75" customHeight="1" x14ac:dyDescent="0.25">
      <c r="A54" s="82" t="s">
        <v>514</v>
      </c>
      <c r="B54" s="76" t="s">
        <v>54</v>
      </c>
      <c r="C54" s="77">
        <v>42277</v>
      </c>
      <c r="D54" s="78" t="s">
        <v>51</v>
      </c>
      <c r="E54" s="86" t="s">
        <v>55</v>
      </c>
      <c r="F54" s="94" t="s">
        <v>56</v>
      </c>
      <c r="G54" s="184">
        <f>11508.62*0.16+11508.62</f>
        <v>13349.9992</v>
      </c>
      <c r="H54" s="184">
        <v>1582.6734941992308</v>
      </c>
      <c r="I54" s="189">
        <v>131.88999999999999</v>
      </c>
      <c r="J54" s="79" t="s">
        <v>334</v>
      </c>
      <c r="K54" s="76" t="s">
        <v>280</v>
      </c>
      <c r="L54" s="76" t="s">
        <v>274</v>
      </c>
      <c r="M54" s="80"/>
      <c r="N54" s="14"/>
      <c r="O54" s="14"/>
    </row>
    <row r="55" spans="1:15" ht="33" customHeight="1" x14ac:dyDescent="0.25">
      <c r="A55" s="82" t="s">
        <v>515</v>
      </c>
      <c r="B55" s="76" t="s">
        <v>57</v>
      </c>
      <c r="C55" s="77">
        <v>42277</v>
      </c>
      <c r="D55" s="78" t="s">
        <v>58</v>
      </c>
      <c r="E55" s="78" t="s">
        <v>59</v>
      </c>
      <c r="F55" s="77" t="s">
        <v>60</v>
      </c>
      <c r="G55" s="184">
        <f>3172.42*0.16+3172.42</f>
        <v>3680.0072</v>
      </c>
      <c r="H55" s="184">
        <v>436.27342343978034</v>
      </c>
      <c r="I55" s="189">
        <v>36.36</v>
      </c>
      <c r="J55" s="79" t="s">
        <v>334</v>
      </c>
      <c r="K55" s="76" t="s">
        <v>280</v>
      </c>
      <c r="L55" s="76" t="s">
        <v>274</v>
      </c>
      <c r="M55" s="7"/>
      <c r="N55" s="14"/>
      <c r="O55" s="14"/>
    </row>
    <row r="56" spans="1:15" ht="36" customHeight="1" x14ac:dyDescent="0.25">
      <c r="A56" s="82" t="s">
        <v>516</v>
      </c>
      <c r="B56" s="76" t="s">
        <v>256</v>
      </c>
      <c r="C56" s="77">
        <v>42724</v>
      </c>
      <c r="D56" s="78" t="s">
        <v>257</v>
      </c>
      <c r="E56" s="86" t="s">
        <v>258</v>
      </c>
      <c r="F56" s="232" t="s">
        <v>259</v>
      </c>
      <c r="G56" s="184">
        <v>12345.01</v>
      </c>
      <c r="H56" s="184">
        <v>3622.4385617315056</v>
      </c>
      <c r="I56" s="189">
        <v>147.1</v>
      </c>
      <c r="J56" s="79" t="s">
        <v>334</v>
      </c>
      <c r="K56" s="76" t="s">
        <v>313</v>
      </c>
      <c r="L56" s="76" t="s">
        <v>274</v>
      </c>
      <c r="M56" s="80"/>
      <c r="N56" s="14"/>
      <c r="O56" s="14"/>
    </row>
    <row r="57" spans="1:15" ht="36" customHeight="1" x14ac:dyDescent="0.25">
      <c r="A57" s="82" t="s">
        <v>517</v>
      </c>
      <c r="B57" s="76" t="s">
        <v>270</v>
      </c>
      <c r="C57" s="77">
        <v>43097</v>
      </c>
      <c r="D57" s="78" t="s">
        <v>271</v>
      </c>
      <c r="E57" s="78" t="s">
        <v>272</v>
      </c>
      <c r="F57" s="95" t="s">
        <v>273</v>
      </c>
      <c r="G57" s="185">
        <v>24550</v>
      </c>
      <c r="H57" s="185">
        <v>10786.372227235068</v>
      </c>
      <c r="I57" s="189">
        <v>292.39999999999998</v>
      </c>
      <c r="J57" s="79" t="s">
        <v>334</v>
      </c>
      <c r="K57" s="91" t="s">
        <v>310</v>
      </c>
      <c r="L57" s="76" t="s">
        <v>310</v>
      </c>
      <c r="M57" s="7"/>
      <c r="N57" s="14"/>
      <c r="O57" s="14"/>
    </row>
    <row r="58" spans="1:15" ht="34.5" customHeight="1" x14ac:dyDescent="0.25">
      <c r="A58" s="82" t="s">
        <v>518</v>
      </c>
      <c r="B58" s="76" t="s">
        <v>314</v>
      </c>
      <c r="C58" s="77">
        <v>43097</v>
      </c>
      <c r="D58" s="78" t="s">
        <v>51</v>
      </c>
      <c r="E58" s="78" t="s">
        <v>261</v>
      </c>
      <c r="F58" s="231" t="s">
        <v>262</v>
      </c>
      <c r="G58" s="185">
        <v>12075.008</v>
      </c>
      <c r="H58" s="185">
        <v>5305.315213536438</v>
      </c>
      <c r="I58" s="189">
        <v>143.82</v>
      </c>
      <c r="J58" s="79" t="s">
        <v>334</v>
      </c>
      <c r="K58" s="91" t="s">
        <v>451</v>
      </c>
      <c r="L58" s="91" t="s">
        <v>451</v>
      </c>
      <c r="M58" s="7"/>
      <c r="N58" s="14"/>
      <c r="O58" s="14"/>
    </row>
    <row r="59" spans="1:15" ht="33" customHeight="1" x14ac:dyDescent="0.25">
      <c r="A59" s="82" t="s">
        <v>519</v>
      </c>
      <c r="B59" s="76" t="s">
        <v>315</v>
      </c>
      <c r="C59" s="77">
        <v>43097</v>
      </c>
      <c r="D59" s="78" t="s">
        <v>51</v>
      </c>
      <c r="E59" s="78" t="s">
        <v>261</v>
      </c>
      <c r="F59" s="231" t="s">
        <v>263</v>
      </c>
      <c r="G59" s="185">
        <v>12075.008</v>
      </c>
      <c r="H59" s="185">
        <v>5305.315213536438</v>
      </c>
      <c r="I59" s="189">
        <v>143.82</v>
      </c>
      <c r="J59" s="79" t="s">
        <v>334</v>
      </c>
      <c r="K59" s="91" t="s">
        <v>20</v>
      </c>
      <c r="L59" s="76" t="s">
        <v>20</v>
      </c>
      <c r="M59" s="7"/>
      <c r="N59" s="14"/>
      <c r="O59" s="14"/>
    </row>
    <row r="60" spans="1:15" ht="30" customHeight="1" x14ac:dyDescent="0.25">
      <c r="A60" s="82" t="s">
        <v>520</v>
      </c>
      <c r="B60" s="76" t="s">
        <v>316</v>
      </c>
      <c r="C60" s="77">
        <v>43097</v>
      </c>
      <c r="D60" s="78" t="s">
        <v>264</v>
      </c>
      <c r="E60" s="78" t="s">
        <v>265</v>
      </c>
      <c r="F60" s="95" t="s">
        <v>266</v>
      </c>
      <c r="G60" s="185">
        <v>14803.397999999999</v>
      </c>
      <c r="H60" s="185">
        <v>6504.0696139857519</v>
      </c>
      <c r="I60" s="189">
        <v>176.31</v>
      </c>
      <c r="J60" s="79" t="s">
        <v>334</v>
      </c>
      <c r="K60" s="91" t="s">
        <v>662</v>
      </c>
      <c r="L60" s="91" t="s">
        <v>662</v>
      </c>
      <c r="M60" s="7"/>
      <c r="N60" s="14"/>
      <c r="O60" s="14"/>
    </row>
    <row r="61" spans="1:15" ht="34.5" customHeight="1" x14ac:dyDescent="0.25">
      <c r="A61" s="82" t="s">
        <v>521</v>
      </c>
      <c r="B61" s="76" t="s">
        <v>316</v>
      </c>
      <c r="C61" s="77">
        <v>43097</v>
      </c>
      <c r="D61" s="78" t="s">
        <v>264</v>
      </c>
      <c r="E61" s="78" t="s">
        <v>265</v>
      </c>
      <c r="F61" s="95" t="s">
        <v>267</v>
      </c>
      <c r="G61" s="185">
        <v>14803.397999999999</v>
      </c>
      <c r="H61" s="185">
        <v>6504.0696139857519</v>
      </c>
      <c r="I61" s="189">
        <v>176.31</v>
      </c>
      <c r="J61" s="79" t="s">
        <v>334</v>
      </c>
      <c r="K61" s="91" t="s">
        <v>281</v>
      </c>
      <c r="L61" s="76" t="s">
        <v>281</v>
      </c>
      <c r="M61" s="7"/>
      <c r="N61" s="14"/>
      <c r="O61" s="14"/>
    </row>
    <row r="62" spans="1:15" ht="41.25" customHeight="1" x14ac:dyDescent="0.25">
      <c r="A62" s="82" t="s">
        <v>522</v>
      </c>
      <c r="B62" s="76" t="s">
        <v>317</v>
      </c>
      <c r="C62" s="77">
        <v>43097</v>
      </c>
      <c r="D62" s="78" t="s">
        <v>51</v>
      </c>
      <c r="E62" s="78" t="s">
        <v>268</v>
      </c>
      <c r="F62" s="231" t="s">
        <v>269</v>
      </c>
      <c r="G62" s="185">
        <v>18690</v>
      </c>
      <c r="H62" s="185">
        <v>8211.6998465753422</v>
      </c>
      <c r="I62" s="189">
        <v>222.61</v>
      </c>
      <c r="J62" s="79" t="s">
        <v>334</v>
      </c>
      <c r="K62" s="76" t="s">
        <v>306</v>
      </c>
      <c r="L62" s="76" t="s">
        <v>274</v>
      </c>
      <c r="M62" s="7"/>
      <c r="N62" s="14"/>
      <c r="O62" s="14"/>
    </row>
    <row r="63" spans="1:15" ht="33.75" customHeight="1" x14ac:dyDescent="0.25">
      <c r="A63" s="96" t="s">
        <v>523</v>
      </c>
      <c r="B63" s="97" t="s">
        <v>283</v>
      </c>
      <c r="C63" s="98">
        <v>43438</v>
      </c>
      <c r="D63" s="99" t="s">
        <v>304</v>
      </c>
      <c r="E63" s="99" t="s">
        <v>305</v>
      </c>
      <c r="F63" s="77" t="s">
        <v>284</v>
      </c>
      <c r="G63" s="184">
        <f>31866.31+5098.61</f>
        <v>36964.92</v>
      </c>
      <c r="H63" s="184">
        <v>21172.533947967117</v>
      </c>
      <c r="I63" s="189">
        <v>440.21</v>
      </c>
      <c r="J63" s="79" t="s">
        <v>334</v>
      </c>
      <c r="K63" s="76" t="s">
        <v>280</v>
      </c>
      <c r="L63" s="76" t="s">
        <v>274</v>
      </c>
      <c r="M63" s="7"/>
      <c r="N63" s="14"/>
      <c r="O63" s="14"/>
    </row>
    <row r="64" spans="1:15" ht="36" customHeight="1" x14ac:dyDescent="0.25">
      <c r="A64" s="82" t="s">
        <v>524</v>
      </c>
      <c r="B64" s="97" t="s">
        <v>285</v>
      </c>
      <c r="C64" s="98">
        <v>43438</v>
      </c>
      <c r="D64" s="99" t="s">
        <v>286</v>
      </c>
      <c r="E64" s="99" t="s">
        <v>287</v>
      </c>
      <c r="F64" s="77" t="s">
        <v>288</v>
      </c>
      <c r="G64" s="184">
        <f>6681.03+1068.96</f>
        <v>7749.99</v>
      </c>
      <c r="H64" s="184">
        <v>4438.9904366465744</v>
      </c>
      <c r="I64" s="189">
        <v>92.29</v>
      </c>
      <c r="J64" s="79" t="s">
        <v>335</v>
      </c>
      <c r="K64" s="76" t="s">
        <v>309</v>
      </c>
      <c r="L64" s="76" t="s">
        <v>274</v>
      </c>
      <c r="M64" s="7"/>
      <c r="N64" s="14"/>
      <c r="O64" s="14"/>
    </row>
    <row r="65" spans="1:15" ht="30" customHeight="1" x14ac:dyDescent="0.25">
      <c r="A65" s="96" t="s">
        <v>525</v>
      </c>
      <c r="B65" s="97" t="s">
        <v>289</v>
      </c>
      <c r="C65" s="98">
        <v>43438</v>
      </c>
      <c r="D65" s="99" t="s">
        <v>290</v>
      </c>
      <c r="E65" s="99" t="s">
        <v>291</v>
      </c>
      <c r="F65" s="77" t="s">
        <v>292</v>
      </c>
      <c r="G65" s="184">
        <f>2754.31+440.69</f>
        <v>3195</v>
      </c>
      <c r="H65" s="185">
        <v>1830.0119671232876</v>
      </c>
      <c r="I65" s="186">
        <v>38.049999999999997</v>
      </c>
      <c r="J65" s="100" t="s">
        <v>334</v>
      </c>
      <c r="K65" s="76" t="s">
        <v>310</v>
      </c>
      <c r="L65" s="76" t="s">
        <v>274</v>
      </c>
      <c r="M65" s="7"/>
      <c r="N65" s="14"/>
      <c r="O65" s="14"/>
    </row>
    <row r="66" spans="1:15" ht="36.75" customHeight="1" x14ac:dyDescent="0.25">
      <c r="A66" s="82" t="s">
        <v>526</v>
      </c>
      <c r="B66" s="76" t="s">
        <v>293</v>
      </c>
      <c r="C66" s="77">
        <v>43455</v>
      </c>
      <c r="D66" s="78" t="s">
        <v>46</v>
      </c>
      <c r="E66" s="78" t="s">
        <v>294</v>
      </c>
      <c r="F66" s="77" t="s">
        <v>295</v>
      </c>
      <c r="G66" s="184">
        <v>4128.9967999999999</v>
      </c>
      <c r="H66" s="185">
        <v>1696.848</v>
      </c>
      <c r="I66" s="186">
        <v>68.819999999999993</v>
      </c>
      <c r="J66" s="100" t="s">
        <v>334</v>
      </c>
      <c r="K66" s="76" t="s">
        <v>282</v>
      </c>
      <c r="L66" s="76" t="s">
        <v>274</v>
      </c>
      <c r="M66" s="7"/>
      <c r="N66" s="14"/>
      <c r="O66" s="14"/>
    </row>
    <row r="67" spans="1:15" ht="33" customHeight="1" x14ac:dyDescent="0.25">
      <c r="A67" s="82" t="s">
        <v>527</v>
      </c>
      <c r="B67" s="76" t="s">
        <v>296</v>
      </c>
      <c r="C67" s="77">
        <v>43455</v>
      </c>
      <c r="D67" s="78" t="s">
        <v>46</v>
      </c>
      <c r="E67" s="78" t="s">
        <v>297</v>
      </c>
      <c r="F67" s="77" t="s">
        <v>298</v>
      </c>
      <c r="G67" s="184">
        <v>3049.002</v>
      </c>
      <c r="H67" s="185">
        <v>1253.0145205479455</v>
      </c>
      <c r="I67" s="186">
        <v>50.82</v>
      </c>
      <c r="J67" s="100" t="s">
        <v>334</v>
      </c>
      <c r="K67" s="76" t="s">
        <v>310</v>
      </c>
      <c r="L67" s="76" t="s">
        <v>274</v>
      </c>
      <c r="M67" s="7"/>
      <c r="N67" s="14"/>
      <c r="O67" s="14"/>
    </row>
    <row r="68" spans="1:15" ht="34.5" customHeight="1" x14ac:dyDescent="0.25">
      <c r="A68" s="82" t="s">
        <v>528</v>
      </c>
      <c r="B68" s="76" t="s">
        <v>453</v>
      </c>
      <c r="C68" s="77">
        <v>43973</v>
      </c>
      <c r="D68" s="78" t="s">
        <v>454</v>
      </c>
      <c r="E68" s="86" t="s">
        <v>455</v>
      </c>
      <c r="F68" s="77" t="s">
        <v>456</v>
      </c>
      <c r="G68" s="184">
        <v>15469</v>
      </c>
      <c r="H68" s="184">
        <v>12098.046376986302</v>
      </c>
      <c r="I68" s="189">
        <v>184.19</v>
      </c>
      <c r="J68" s="79" t="s">
        <v>334</v>
      </c>
      <c r="K68" s="76" t="s">
        <v>460</v>
      </c>
      <c r="L68" s="76" t="s">
        <v>460</v>
      </c>
      <c r="M68" s="7"/>
      <c r="N68" s="14"/>
      <c r="O68" s="14"/>
    </row>
    <row r="69" spans="1:15" ht="32.25" customHeight="1" x14ac:dyDescent="0.25">
      <c r="A69" s="82" t="s">
        <v>529</v>
      </c>
      <c r="B69" s="76" t="s">
        <v>457</v>
      </c>
      <c r="C69" s="77">
        <v>43973</v>
      </c>
      <c r="D69" s="78" t="s">
        <v>51</v>
      </c>
      <c r="E69" s="78" t="s">
        <v>458</v>
      </c>
      <c r="F69" s="77" t="s">
        <v>459</v>
      </c>
      <c r="G69" s="184">
        <v>14148</v>
      </c>
      <c r="H69" s="184">
        <v>11064.914353972603</v>
      </c>
      <c r="I69" s="189">
        <v>168.46</v>
      </c>
      <c r="J69" s="79" t="s">
        <v>334</v>
      </c>
      <c r="K69" s="76" t="s">
        <v>461</v>
      </c>
      <c r="L69" s="76" t="s">
        <v>461</v>
      </c>
      <c r="M69" s="7"/>
      <c r="N69" s="14"/>
      <c r="O69" s="14"/>
    </row>
    <row r="70" spans="1:15" ht="38.25" customHeight="1" x14ac:dyDescent="0.25">
      <c r="A70" s="82" t="s">
        <v>568</v>
      </c>
      <c r="B70" s="76" t="s">
        <v>532</v>
      </c>
      <c r="C70" s="77">
        <v>44313</v>
      </c>
      <c r="D70" s="78" t="s">
        <v>257</v>
      </c>
      <c r="E70" s="86" t="s">
        <v>630</v>
      </c>
      <c r="F70" s="86" t="s">
        <v>631</v>
      </c>
      <c r="G70" s="184">
        <v>24669</v>
      </c>
      <c r="H70" s="184">
        <v>22574.662727671232</v>
      </c>
      <c r="I70" s="189">
        <v>293.66000000000003</v>
      </c>
      <c r="J70" s="79" t="s">
        <v>334</v>
      </c>
      <c r="K70" s="76" t="s">
        <v>280</v>
      </c>
      <c r="L70" s="76" t="s">
        <v>280</v>
      </c>
      <c r="M70" s="7"/>
      <c r="N70" s="14"/>
      <c r="O70" s="14"/>
    </row>
    <row r="71" spans="1:15" ht="36" customHeight="1" x14ac:dyDescent="0.25">
      <c r="A71" s="82" t="s">
        <v>531</v>
      </c>
      <c r="B71" s="76" t="s">
        <v>533</v>
      </c>
      <c r="C71" s="77">
        <v>44313</v>
      </c>
      <c r="D71" s="86" t="s">
        <v>566</v>
      </c>
      <c r="E71" s="86" t="s">
        <v>632</v>
      </c>
      <c r="F71" s="78" t="s">
        <v>633</v>
      </c>
      <c r="G71" s="184">
        <v>7899</v>
      </c>
      <c r="H71" s="184">
        <v>7228.3914486584099</v>
      </c>
      <c r="I71" s="189">
        <v>94.03</v>
      </c>
      <c r="J71" s="79" t="s">
        <v>334</v>
      </c>
      <c r="K71" s="76" t="s">
        <v>280</v>
      </c>
      <c r="L71" s="76" t="s">
        <v>274</v>
      </c>
      <c r="M71" s="7"/>
      <c r="N71" s="14"/>
      <c r="O71" s="14"/>
    </row>
    <row r="72" spans="1:15" ht="34.5" customHeight="1" x14ac:dyDescent="0.25">
      <c r="A72" s="82" t="s">
        <v>530</v>
      </c>
      <c r="B72" s="76" t="s">
        <v>534</v>
      </c>
      <c r="C72" s="77">
        <v>44313</v>
      </c>
      <c r="D72" s="78" t="s">
        <v>24</v>
      </c>
      <c r="E72" s="78" t="s">
        <v>634</v>
      </c>
      <c r="F72" s="78">
        <v>8411638016</v>
      </c>
      <c r="G72" s="184">
        <v>14802</v>
      </c>
      <c r="H72" s="184">
        <v>13545.346881102685</v>
      </c>
      <c r="I72" s="189">
        <v>176.2</v>
      </c>
      <c r="J72" s="79" t="s">
        <v>334</v>
      </c>
      <c r="K72" s="76" t="s">
        <v>282</v>
      </c>
      <c r="L72" s="76" t="s">
        <v>274</v>
      </c>
      <c r="M72" s="7"/>
      <c r="N72" s="14"/>
      <c r="O72" s="14"/>
    </row>
    <row r="73" spans="1:15" ht="34.5" customHeight="1" x14ac:dyDescent="0.25">
      <c r="A73" s="82" t="s">
        <v>642</v>
      </c>
      <c r="B73" s="179" t="s">
        <v>647</v>
      </c>
      <c r="C73" s="77">
        <v>44522</v>
      </c>
      <c r="D73" s="78" t="s">
        <v>46</v>
      </c>
      <c r="E73" s="78" t="s">
        <v>649</v>
      </c>
      <c r="F73" s="78" t="s">
        <v>650</v>
      </c>
      <c r="G73" s="189">
        <v>6658</v>
      </c>
      <c r="H73" s="189">
        <v>6637.1613720547948</v>
      </c>
      <c r="I73" s="189">
        <v>79.260000000000005</v>
      </c>
      <c r="J73" s="79" t="s">
        <v>334</v>
      </c>
      <c r="K73" s="76" t="s">
        <v>280</v>
      </c>
      <c r="L73" s="76" t="s">
        <v>274</v>
      </c>
      <c r="M73" s="7"/>
      <c r="N73" s="14"/>
      <c r="O73" s="14"/>
    </row>
    <row r="74" spans="1:15" ht="34.5" customHeight="1" x14ac:dyDescent="0.25">
      <c r="A74" s="82" t="s">
        <v>643</v>
      </c>
      <c r="B74" s="179" t="s">
        <v>648</v>
      </c>
      <c r="C74" s="77">
        <v>44544</v>
      </c>
      <c r="D74" s="78" t="s">
        <v>26</v>
      </c>
      <c r="E74" s="86" t="s">
        <v>651</v>
      </c>
      <c r="F74" s="78" t="s">
        <v>652</v>
      </c>
      <c r="G74" s="189">
        <v>9058</v>
      </c>
      <c r="H74" s="189">
        <v>9058</v>
      </c>
      <c r="I74" s="189">
        <v>0</v>
      </c>
      <c r="J74" s="79" t="s">
        <v>334</v>
      </c>
      <c r="K74" s="76" t="s">
        <v>282</v>
      </c>
      <c r="L74" s="76" t="s">
        <v>274</v>
      </c>
      <c r="M74" s="7"/>
      <c r="N74" s="14"/>
      <c r="O74" s="14"/>
    </row>
    <row r="75" spans="1:15" x14ac:dyDescent="0.25">
      <c r="A75" s="38"/>
      <c r="B75" s="39"/>
      <c r="C75" s="101"/>
      <c r="D75" s="31"/>
      <c r="E75" s="102"/>
      <c r="F75" s="88" t="s">
        <v>21</v>
      </c>
      <c r="G75" s="187">
        <f>SUM(G45:G74)</f>
        <v>391791.1372</v>
      </c>
      <c r="H75" s="187">
        <f>SUM(H45:H74)-0.03</f>
        <v>195364.23031641706</v>
      </c>
      <c r="I75" s="206">
        <f>SUM(I45:I74)</f>
        <v>4526.72</v>
      </c>
      <c r="J75" s="67"/>
      <c r="K75" s="39"/>
      <c r="L75" s="39"/>
      <c r="M75" s="237"/>
      <c r="N75" s="238"/>
      <c r="O75" s="14"/>
    </row>
    <row r="76" spans="1:15" x14ac:dyDescent="0.25">
      <c r="A76" s="36"/>
      <c r="B76" s="89" t="s">
        <v>61</v>
      </c>
      <c r="C76" s="90"/>
      <c r="D76" s="90"/>
      <c r="E76" s="90"/>
      <c r="F76" s="90"/>
      <c r="G76" s="188"/>
      <c r="H76" s="188"/>
      <c r="I76" s="205"/>
      <c r="J76" s="66"/>
      <c r="K76" s="103"/>
      <c r="L76" s="104"/>
      <c r="M76" s="15"/>
    </row>
    <row r="77" spans="1:15" ht="35.25" customHeight="1" x14ac:dyDescent="0.25">
      <c r="A77" s="82" t="s">
        <v>535</v>
      </c>
      <c r="B77" s="76" t="s">
        <v>62</v>
      </c>
      <c r="C77" s="77">
        <v>40780</v>
      </c>
      <c r="D77" s="78" t="s">
        <v>63</v>
      </c>
      <c r="E77" s="86" t="s">
        <v>64</v>
      </c>
      <c r="F77" s="78" t="s">
        <v>65</v>
      </c>
      <c r="G77" s="184">
        <v>13340</v>
      </c>
      <c r="H77" s="184">
        <v>13340</v>
      </c>
      <c r="I77" s="184">
        <v>13339</v>
      </c>
      <c r="J77" s="79" t="s">
        <v>335</v>
      </c>
      <c r="K77" s="76" t="s">
        <v>280</v>
      </c>
      <c r="L77" s="76" t="s">
        <v>274</v>
      </c>
      <c r="M77" s="35"/>
    </row>
    <row r="78" spans="1:15" ht="33.75" customHeight="1" x14ac:dyDescent="0.25">
      <c r="A78" s="82" t="s">
        <v>536</v>
      </c>
      <c r="B78" s="76" t="s">
        <v>66</v>
      </c>
      <c r="C78" s="77">
        <v>41815</v>
      </c>
      <c r="D78" s="78" t="s">
        <v>67</v>
      </c>
      <c r="E78" s="78" t="s">
        <v>68</v>
      </c>
      <c r="F78" s="78" t="s">
        <v>69</v>
      </c>
      <c r="G78" s="184">
        <v>2700</v>
      </c>
      <c r="H78" s="184">
        <v>2700</v>
      </c>
      <c r="I78" s="189">
        <v>2031.29</v>
      </c>
      <c r="J78" s="79" t="s">
        <v>334</v>
      </c>
      <c r="K78" s="76" t="s">
        <v>282</v>
      </c>
      <c r="L78" s="76" t="s">
        <v>274</v>
      </c>
      <c r="M78" s="15"/>
    </row>
    <row r="79" spans="1:15" ht="17.25" customHeight="1" x14ac:dyDescent="0.25">
      <c r="A79" s="105"/>
      <c r="B79" s="103"/>
      <c r="C79" s="106"/>
      <c r="D79" s="90"/>
      <c r="E79" s="107"/>
      <c r="F79" s="108" t="s">
        <v>21</v>
      </c>
      <c r="G79" s="199">
        <f>SUM(G77:G78)</f>
        <v>16040</v>
      </c>
      <c r="H79" s="190">
        <f>SUM(H77:H78)</f>
        <v>16040</v>
      </c>
      <c r="I79" s="207">
        <f>SUM(I77:I78)</f>
        <v>15370.29</v>
      </c>
      <c r="J79" s="28"/>
      <c r="K79" s="103"/>
      <c r="L79" s="104"/>
      <c r="M79" s="15"/>
    </row>
    <row r="80" spans="1:15" ht="18.75" customHeight="1" x14ac:dyDescent="0.25">
      <c r="A80" s="109"/>
      <c r="B80" s="110" t="s">
        <v>70</v>
      </c>
      <c r="C80" s="111"/>
      <c r="D80" s="111"/>
      <c r="E80" s="111"/>
      <c r="F80" s="90"/>
      <c r="G80" s="188"/>
      <c r="H80" s="188"/>
      <c r="I80" s="208"/>
      <c r="J80" s="30"/>
      <c r="K80" s="112"/>
      <c r="L80" s="113"/>
      <c r="M80" s="15"/>
    </row>
    <row r="81" spans="1:13" ht="15.75" customHeight="1" x14ac:dyDescent="0.25">
      <c r="A81" s="36"/>
      <c r="B81" s="89" t="s">
        <v>71</v>
      </c>
      <c r="C81" s="90"/>
      <c r="D81" s="90"/>
      <c r="E81" s="90"/>
      <c r="F81" s="90"/>
      <c r="G81" s="188"/>
      <c r="H81" s="188"/>
      <c r="I81" s="208"/>
      <c r="J81" s="66"/>
      <c r="K81" s="103"/>
      <c r="L81" s="104"/>
      <c r="M81" s="15"/>
    </row>
    <row r="82" spans="1:13" ht="24.75" customHeight="1" x14ac:dyDescent="0.25">
      <c r="A82" s="96" t="s">
        <v>537</v>
      </c>
      <c r="B82" s="76" t="s">
        <v>73</v>
      </c>
      <c r="C82" s="98">
        <v>41421</v>
      </c>
      <c r="D82" s="99" t="s">
        <v>72</v>
      </c>
      <c r="E82" s="99" t="s">
        <v>74</v>
      </c>
      <c r="F82" s="114" t="s">
        <v>75</v>
      </c>
      <c r="G82" s="191">
        <v>10100</v>
      </c>
      <c r="H82" s="191">
        <v>1497.0136986301368</v>
      </c>
      <c r="I82" s="189">
        <v>84.17</v>
      </c>
      <c r="J82" s="79" t="s">
        <v>334</v>
      </c>
      <c r="K82" s="97" t="s">
        <v>310</v>
      </c>
      <c r="L82" s="97" t="s">
        <v>274</v>
      </c>
      <c r="M82" s="15"/>
    </row>
    <row r="83" spans="1:13" ht="26.25" customHeight="1" x14ac:dyDescent="0.25">
      <c r="A83" s="82" t="s">
        <v>538</v>
      </c>
      <c r="B83" s="76" t="s">
        <v>336</v>
      </c>
      <c r="C83" s="77">
        <v>43819</v>
      </c>
      <c r="D83" s="78" t="s">
        <v>318</v>
      </c>
      <c r="E83" s="78" t="s">
        <v>319</v>
      </c>
      <c r="F83" s="115" t="s">
        <v>320</v>
      </c>
      <c r="G83" s="184">
        <v>18055.009999999998</v>
      </c>
      <c r="H83" s="184">
        <v>14537.992983561642</v>
      </c>
      <c r="I83" s="189">
        <v>150.47</v>
      </c>
      <c r="J83" s="79" t="s">
        <v>334</v>
      </c>
      <c r="K83" s="76" t="s">
        <v>310</v>
      </c>
      <c r="L83" s="76" t="s">
        <v>274</v>
      </c>
      <c r="M83" s="15"/>
    </row>
    <row r="84" spans="1:13" ht="17.25" customHeight="1" x14ac:dyDescent="0.25">
      <c r="A84" s="38"/>
      <c r="B84" s="39"/>
      <c r="C84" s="87"/>
      <c r="D84" s="31"/>
      <c r="E84" s="31"/>
      <c r="F84" s="116" t="s">
        <v>21</v>
      </c>
      <c r="G84" s="199">
        <f>SUM(G82:G83)</f>
        <v>28155.01</v>
      </c>
      <c r="H84" s="199">
        <f>SUM(H82:H83)</f>
        <v>16035.006682191779</v>
      </c>
      <c r="I84" s="197">
        <f>SUM(I82:I83)</f>
        <v>234.64</v>
      </c>
      <c r="J84" s="28"/>
      <c r="K84" s="103"/>
      <c r="L84" s="104"/>
      <c r="M84" s="15"/>
    </row>
    <row r="85" spans="1:13" ht="18" customHeight="1" x14ac:dyDescent="0.25">
      <c r="A85" s="36"/>
      <c r="B85" s="89" t="s">
        <v>76</v>
      </c>
      <c r="C85" s="90"/>
      <c r="D85" s="90"/>
      <c r="E85" s="90"/>
      <c r="F85" s="90"/>
      <c r="G85" s="192"/>
      <c r="H85" s="192"/>
      <c r="I85" s="209"/>
      <c r="J85" s="30"/>
      <c r="K85" s="112"/>
      <c r="L85" s="113"/>
      <c r="M85" s="15"/>
    </row>
    <row r="86" spans="1:13" ht="28.5" customHeight="1" x14ac:dyDescent="0.25">
      <c r="A86" s="82" t="s">
        <v>539</v>
      </c>
      <c r="B86" s="76" t="s">
        <v>78</v>
      </c>
      <c r="C86" s="77">
        <v>41628</v>
      </c>
      <c r="D86" s="78" t="s">
        <v>77</v>
      </c>
      <c r="E86" s="78" t="s">
        <v>79</v>
      </c>
      <c r="F86" s="78">
        <v>3207833</v>
      </c>
      <c r="G86" s="184">
        <v>8288.9</v>
      </c>
      <c r="H86" s="185">
        <v>1698.6567671232879</v>
      </c>
      <c r="I86" s="186">
        <v>69.08</v>
      </c>
      <c r="J86" s="100" t="s">
        <v>334</v>
      </c>
      <c r="K86" s="76" t="s">
        <v>310</v>
      </c>
      <c r="L86" s="76" t="s">
        <v>274</v>
      </c>
      <c r="M86" s="15"/>
    </row>
    <row r="87" spans="1:13" ht="28.5" customHeight="1" x14ac:dyDescent="0.25">
      <c r="A87" s="82" t="s">
        <v>540</v>
      </c>
      <c r="B87" s="76" t="s">
        <v>80</v>
      </c>
      <c r="C87" s="77">
        <v>41976</v>
      </c>
      <c r="D87" s="78" t="s">
        <v>81</v>
      </c>
      <c r="E87" s="78" t="s">
        <v>82</v>
      </c>
      <c r="F87" s="117" t="s">
        <v>83</v>
      </c>
      <c r="G87" s="184">
        <v>3373.92</v>
      </c>
      <c r="H87" s="184">
        <v>1013.1003616438352</v>
      </c>
      <c r="I87" s="189">
        <v>28.11</v>
      </c>
      <c r="J87" s="79" t="s">
        <v>334</v>
      </c>
      <c r="K87" s="104" t="s">
        <v>310</v>
      </c>
      <c r="L87" s="76" t="s">
        <v>274</v>
      </c>
      <c r="M87" s="15"/>
    </row>
    <row r="88" spans="1:13" ht="28.5" customHeight="1" x14ac:dyDescent="0.25">
      <c r="A88" s="82" t="s">
        <v>541</v>
      </c>
      <c r="B88" s="76" t="s">
        <v>80</v>
      </c>
      <c r="C88" s="77">
        <v>41976</v>
      </c>
      <c r="D88" s="78" t="s">
        <v>81</v>
      </c>
      <c r="E88" s="78" t="s">
        <v>82</v>
      </c>
      <c r="F88" s="117" t="s">
        <v>84</v>
      </c>
      <c r="G88" s="184">
        <v>3373.92</v>
      </c>
      <c r="H88" s="184">
        <v>1013.1003616438352</v>
      </c>
      <c r="I88" s="189">
        <v>28.11</v>
      </c>
      <c r="J88" s="79" t="s">
        <v>334</v>
      </c>
      <c r="K88" s="104" t="s">
        <v>310</v>
      </c>
      <c r="L88" s="76" t="s">
        <v>274</v>
      </c>
      <c r="M88" s="15"/>
    </row>
    <row r="89" spans="1:13" ht="18" customHeight="1" x14ac:dyDescent="0.25">
      <c r="A89" s="118"/>
      <c r="B89" s="39"/>
      <c r="C89" s="87"/>
      <c r="D89" s="31"/>
      <c r="E89" s="31"/>
      <c r="F89" s="19" t="s">
        <v>21</v>
      </c>
      <c r="G89" s="199">
        <f>SUM(G86:G88)</f>
        <v>15036.74</v>
      </c>
      <c r="H89" s="199">
        <f>SUM(H86:H88)</f>
        <v>3724.8574904109582</v>
      </c>
      <c r="I89" s="197">
        <f>SUM(I86:I88)</f>
        <v>125.3</v>
      </c>
      <c r="J89" s="28"/>
      <c r="K89" s="103"/>
      <c r="L89" s="104"/>
      <c r="M89" s="15"/>
    </row>
    <row r="90" spans="1:13" ht="15" customHeight="1" x14ac:dyDescent="0.25">
      <c r="A90" s="36"/>
      <c r="B90" s="89" t="s">
        <v>85</v>
      </c>
      <c r="C90" s="90"/>
      <c r="D90" s="90"/>
      <c r="E90" s="90"/>
      <c r="F90" s="90"/>
      <c r="G90" s="188"/>
      <c r="H90" s="188"/>
      <c r="I90" s="208"/>
      <c r="J90" s="66"/>
      <c r="K90" s="103"/>
      <c r="L90" s="104"/>
      <c r="M90" s="15"/>
    </row>
    <row r="91" spans="1:13" ht="28.5" customHeight="1" x14ac:dyDescent="0.25">
      <c r="A91" s="82" t="s">
        <v>542</v>
      </c>
      <c r="B91" s="76" t="s">
        <v>86</v>
      </c>
      <c r="C91" s="77">
        <v>41914</v>
      </c>
      <c r="D91" s="78" t="s">
        <v>87</v>
      </c>
      <c r="E91" s="78" t="s">
        <v>88</v>
      </c>
      <c r="F91" s="93" t="s">
        <v>89</v>
      </c>
      <c r="G91" s="184">
        <f>6625-125</f>
        <v>6500</v>
      </c>
      <c r="H91" s="184">
        <v>1841.3698630136987</v>
      </c>
      <c r="I91" s="189">
        <v>54.17</v>
      </c>
      <c r="J91" s="79" t="s">
        <v>334</v>
      </c>
      <c r="K91" s="104" t="s">
        <v>662</v>
      </c>
      <c r="L91" s="76" t="s">
        <v>274</v>
      </c>
      <c r="M91" s="15"/>
    </row>
    <row r="92" spans="1:13" x14ac:dyDescent="0.25">
      <c r="A92" s="119"/>
      <c r="B92" s="103"/>
      <c r="C92" s="106"/>
      <c r="D92" s="90"/>
      <c r="E92" s="107"/>
      <c r="F92" s="88" t="s">
        <v>21</v>
      </c>
      <c r="G92" s="187">
        <f>SUM(G91:G91)</f>
        <v>6500</v>
      </c>
      <c r="H92" s="187">
        <f>SUM(H91)</f>
        <v>1841.3698630136987</v>
      </c>
      <c r="I92" s="197">
        <f>SUM(I91:I91)</f>
        <v>54.17</v>
      </c>
      <c r="J92" s="28"/>
      <c r="K92" s="103"/>
      <c r="L92" s="104"/>
      <c r="M92" s="15"/>
    </row>
    <row r="93" spans="1:13" ht="18" customHeight="1" x14ac:dyDescent="0.25">
      <c r="A93" s="36"/>
      <c r="B93" s="120" t="s">
        <v>90</v>
      </c>
      <c r="C93" s="90"/>
      <c r="D93" s="90"/>
      <c r="E93" s="90"/>
      <c r="F93" s="90"/>
      <c r="G93" s="194"/>
      <c r="H93" s="194"/>
      <c r="I93" s="205"/>
      <c r="J93" s="66"/>
      <c r="K93" s="103"/>
      <c r="L93" s="104"/>
      <c r="M93" s="15"/>
    </row>
    <row r="94" spans="1:13" ht="15.75" customHeight="1" x14ac:dyDescent="0.25">
      <c r="A94" s="36"/>
      <c r="B94" s="89" t="s">
        <v>91</v>
      </c>
      <c r="C94" s="90"/>
      <c r="D94" s="90"/>
      <c r="E94" s="90"/>
      <c r="F94" s="90"/>
      <c r="G94" s="188"/>
      <c r="H94" s="188"/>
      <c r="I94" s="205"/>
      <c r="J94" s="66"/>
      <c r="K94" s="103"/>
      <c r="L94" s="104"/>
      <c r="M94" s="15"/>
    </row>
    <row r="95" spans="1:13" ht="30.75" customHeight="1" x14ac:dyDescent="0.25">
      <c r="A95" s="75" t="s">
        <v>543</v>
      </c>
      <c r="B95" s="76" t="s">
        <v>92</v>
      </c>
      <c r="C95" s="77">
        <v>39554</v>
      </c>
      <c r="D95" s="78" t="s">
        <v>93</v>
      </c>
      <c r="E95" s="78">
        <v>2008</v>
      </c>
      <c r="F95" s="78" t="s">
        <v>94</v>
      </c>
      <c r="G95" s="184">
        <v>157430</v>
      </c>
      <c r="H95" s="184">
        <v>1</v>
      </c>
      <c r="I95" s="189">
        <v>0</v>
      </c>
      <c r="J95" s="79" t="s">
        <v>335</v>
      </c>
      <c r="K95" s="76" t="s">
        <v>307</v>
      </c>
      <c r="L95" s="76" t="s">
        <v>274</v>
      </c>
      <c r="M95" s="15"/>
    </row>
    <row r="96" spans="1:13" ht="30.75" customHeight="1" x14ac:dyDescent="0.25">
      <c r="A96" s="75" t="s">
        <v>544</v>
      </c>
      <c r="B96" s="76" t="s">
        <v>95</v>
      </c>
      <c r="C96" s="77">
        <v>40618</v>
      </c>
      <c r="D96" s="78" t="s">
        <v>93</v>
      </c>
      <c r="E96" s="78">
        <v>2011</v>
      </c>
      <c r="F96" s="78" t="s">
        <v>96</v>
      </c>
      <c r="G96" s="184">
        <v>220000</v>
      </c>
      <c r="H96" s="184">
        <v>1</v>
      </c>
      <c r="I96" s="189">
        <v>0</v>
      </c>
      <c r="J96" s="79" t="s">
        <v>334</v>
      </c>
      <c r="K96" s="76" t="s">
        <v>462</v>
      </c>
      <c r="L96" s="76" t="s">
        <v>274</v>
      </c>
      <c r="M96" s="15"/>
    </row>
    <row r="97" spans="1:13" ht="30.75" customHeight="1" x14ac:dyDescent="0.25">
      <c r="A97" s="82" t="s">
        <v>545</v>
      </c>
      <c r="B97" s="76" t="s">
        <v>97</v>
      </c>
      <c r="C97" s="77">
        <v>41767</v>
      </c>
      <c r="D97" s="78" t="s">
        <v>98</v>
      </c>
      <c r="E97" s="78">
        <v>2012</v>
      </c>
      <c r="F97" s="78" t="s">
        <v>99</v>
      </c>
      <c r="G97" s="184">
        <v>249900</v>
      </c>
      <c r="H97" s="184">
        <v>1</v>
      </c>
      <c r="I97" s="189">
        <v>0</v>
      </c>
      <c r="J97" s="79" t="s">
        <v>334</v>
      </c>
      <c r="K97" s="76" t="s">
        <v>662</v>
      </c>
      <c r="L97" s="76" t="s">
        <v>274</v>
      </c>
      <c r="M97" s="121"/>
    </row>
    <row r="98" spans="1:13" ht="30.75" customHeight="1" x14ac:dyDescent="0.25">
      <c r="A98" s="82" t="s">
        <v>546</v>
      </c>
      <c r="B98" s="76" t="s">
        <v>100</v>
      </c>
      <c r="C98" s="77">
        <v>42311</v>
      </c>
      <c r="D98" s="78" t="s">
        <v>101</v>
      </c>
      <c r="E98" s="78">
        <v>2016</v>
      </c>
      <c r="F98" s="78" t="s">
        <v>102</v>
      </c>
      <c r="G98" s="184">
        <v>144158</v>
      </c>
      <c r="H98" s="184">
        <v>1</v>
      </c>
      <c r="I98" s="189">
        <v>0</v>
      </c>
      <c r="J98" s="79" t="s">
        <v>334</v>
      </c>
      <c r="K98" s="76" t="s">
        <v>310</v>
      </c>
      <c r="L98" s="76" t="s">
        <v>274</v>
      </c>
      <c r="M98" s="121"/>
    </row>
    <row r="99" spans="1:13" ht="30.75" customHeight="1" x14ac:dyDescent="0.25">
      <c r="A99" s="82" t="s">
        <v>547</v>
      </c>
      <c r="B99" s="76" t="s">
        <v>321</v>
      </c>
      <c r="C99" s="77">
        <v>43616</v>
      </c>
      <c r="D99" s="78" t="s">
        <v>93</v>
      </c>
      <c r="E99" s="78">
        <v>2019</v>
      </c>
      <c r="F99" s="78" t="s">
        <v>322</v>
      </c>
      <c r="G99" s="184">
        <v>383603</v>
      </c>
      <c r="H99" s="184">
        <v>287544.60493150685</v>
      </c>
      <c r="I99" s="189">
        <v>3196.54</v>
      </c>
      <c r="J99" s="79" t="s">
        <v>334</v>
      </c>
      <c r="K99" s="76" t="s">
        <v>460</v>
      </c>
      <c r="L99" s="76" t="s">
        <v>274</v>
      </c>
      <c r="M99" s="121"/>
    </row>
    <row r="100" spans="1:13" ht="30.75" customHeight="1" x14ac:dyDescent="0.25">
      <c r="A100" s="82" t="s">
        <v>644</v>
      </c>
      <c r="B100" s="76" t="s">
        <v>653</v>
      </c>
      <c r="C100" s="77">
        <v>44459</v>
      </c>
      <c r="D100" s="78" t="s">
        <v>654</v>
      </c>
      <c r="E100" s="78">
        <v>2021</v>
      </c>
      <c r="F100" s="78" t="s">
        <v>655</v>
      </c>
      <c r="G100" s="189">
        <v>183290.28</v>
      </c>
      <c r="H100" s="189">
        <v>179724.90743013698</v>
      </c>
      <c r="I100" s="189">
        <v>1527.66</v>
      </c>
      <c r="J100" s="79" t="s">
        <v>334</v>
      </c>
      <c r="K100" s="76" t="s">
        <v>460</v>
      </c>
      <c r="L100" s="76" t="s">
        <v>274</v>
      </c>
      <c r="M100" s="121"/>
    </row>
    <row r="101" spans="1:13" ht="16.5" customHeight="1" x14ac:dyDescent="0.25">
      <c r="A101" s="38"/>
      <c r="B101" s="39"/>
      <c r="C101" s="87"/>
      <c r="D101" s="31"/>
      <c r="E101" s="31"/>
      <c r="F101" s="116" t="s">
        <v>21</v>
      </c>
      <c r="G101" s="195">
        <f>SUM(G95:G100)</f>
        <v>1338381.28</v>
      </c>
      <c r="H101" s="195">
        <f>SUM(H95:H100)</f>
        <v>467273.51236164384</v>
      </c>
      <c r="I101" s="210">
        <f>SUM(I95:I100)</f>
        <v>4724.2</v>
      </c>
      <c r="J101" s="32"/>
      <c r="K101" s="122"/>
      <c r="L101" s="39"/>
      <c r="M101" s="121"/>
    </row>
    <row r="102" spans="1:13" ht="16.5" customHeight="1" x14ac:dyDescent="0.25">
      <c r="A102" s="175"/>
      <c r="B102" s="120" t="s">
        <v>311</v>
      </c>
      <c r="C102" s="106"/>
      <c r="D102" s="90"/>
      <c r="E102" s="90"/>
      <c r="F102" s="176"/>
      <c r="G102" s="196"/>
      <c r="H102" s="196"/>
      <c r="I102" s="211"/>
      <c r="J102" s="177"/>
      <c r="K102" s="178"/>
      <c r="L102" s="103"/>
      <c r="M102" s="121"/>
    </row>
    <row r="103" spans="1:13" ht="33" customHeight="1" x14ac:dyDescent="0.25">
      <c r="A103" s="174" t="s">
        <v>645</v>
      </c>
      <c r="B103" s="76" t="s">
        <v>656</v>
      </c>
      <c r="C103" s="77">
        <v>44536</v>
      </c>
      <c r="D103" s="86" t="s">
        <v>657</v>
      </c>
      <c r="E103" s="78">
        <v>2021</v>
      </c>
      <c r="F103" s="78" t="s">
        <v>658</v>
      </c>
      <c r="G103" s="189">
        <v>28300</v>
      </c>
      <c r="H103" s="189">
        <v>28300</v>
      </c>
      <c r="I103" s="197">
        <v>0</v>
      </c>
      <c r="J103" s="79" t="s">
        <v>334</v>
      </c>
      <c r="K103" s="76" t="s">
        <v>460</v>
      </c>
      <c r="L103" s="76" t="s">
        <v>274</v>
      </c>
      <c r="M103" s="121"/>
    </row>
    <row r="104" spans="1:13" ht="14.25" customHeight="1" x14ac:dyDescent="0.25">
      <c r="A104" s="105"/>
      <c r="B104" s="103"/>
      <c r="C104" s="106"/>
      <c r="D104" s="173"/>
      <c r="E104" s="90"/>
      <c r="F104" s="116" t="s">
        <v>21</v>
      </c>
      <c r="G104" s="197">
        <f>SUM(G103)</f>
        <v>28300</v>
      </c>
      <c r="H104" s="197">
        <f>SUM(H103)</f>
        <v>28300</v>
      </c>
      <c r="I104" s="197">
        <f>SUM(I103)</f>
        <v>0</v>
      </c>
      <c r="J104" s="66"/>
      <c r="K104" s="103"/>
      <c r="L104" s="104"/>
      <c r="M104" s="121"/>
    </row>
    <row r="105" spans="1:13" ht="17.25" customHeight="1" x14ac:dyDescent="0.25">
      <c r="A105" s="36"/>
      <c r="B105" s="89" t="s">
        <v>104</v>
      </c>
      <c r="C105" s="90"/>
      <c r="D105" s="90"/>
      <c r="E105" s="90"/>
      <c r="F105" s="90"/>
      <c r="G105" s="188"/>
      <c r="H105" s="188"/>
      <c r="I105" s="205"/>
      <c r="J105" s="66"/>
      <c r="K105" s="103"/>
      <c r="L105" s="104"/>
      <c r="M105" s="15"/>
    </row>
    <row r="106" spans="1:13" ht="28.5" customHeight="1" x14ac:dyDescent="0.25">
      <c r="A106" s="82" t="s">
        <v>548</v>
      </c>
      <c r="B106" s="76" t="s">
        <v>105</v>
      </c>
      <c r="C106" s="77">
        <v>41067</v>
      </c>
      <c r="D106" s="78" t="s">
        <v>106</v>
      </c>
      <c r="E106" s="78" t="s">
        <v>107</v>
      </c>
      <c r="F106" s="78" t="s">
        <v>108</v>
      </c>
      <c r="G106" s="184">
        <v>61760.72</v>
      </c>
      <c r="H106" s="184">
        <v>61760.72</v>
      </c>
      <c r="I106" s="189">
        <v>58589.35</v>
      </c>
      <c r="J106" s="79" t="s">
        <v>334</v>
      </c>
      <c r="K106" s="76" t="s">
        <v>310</v>
      </c>
      <c r="L106" s="76" t="s">
        <v>207</v>
      </c>
      <c r="M106" s="121"/>
    </row>
    <row r="107" spans="1:13" ht="28.5" customHeight="1" x14ac:dyDescent="0.25">
      <c r="A107" s="82" t="s">
        <v>549</v>
      </c>
      <c r="B107" s="76" t="s">
        <v>436</v>
      </c>
      <c r="C107" s="77">
        <v>43802</v>
      </c>
      <c r="D107" s="78" t="s">
        <v>106</v>
      </c>
      <c r="E107" s="78" t="s">
        <v>438</v>
      </c>
      <c r="F107" s="85" t="s">
        <v>440</v>
      </c>
      <c r="G107" s="185">
        <v>7631</v>
      </c>
      <c r="H107" s="185">
        <v>7631</v>
      </c>
      <c r="I107" s="189">
        <v>1523.22</v>
      </c>
      <c r="J107" s="79" t="s">
        <v>334</v>
      </c>
      <c r="K107" s="76" t="s">
        <v>460</v>
      </c>
      <c r="L107" s="123" t="s">
        <v>443</v>
      </c>
      <c r="M107" s="121"/>
    </row>
    <row r="108" spans="1:13" ht="28.5" customHeight="1" x14ac:dyDescent="0.25">
      <c r="A108" s="82" t="s">
        <v>550</v>
      </c>
      <c r="B108" s="76" t="s">
        <v>437</v>
      </c>
      <c r="C108" s="77">
        <v>43802</v>
      </c>
      <c r="D108" s="78" t="s">
        <v>106</v>
      </c>
      <c r="E108" s="78" t="s">
        <v>439</v>
      </c>
      <c r="F108" s="85" t="s">
        <v>441</v>
      </c>
      <c r="G108" s="185">
        <f>6800/2</f>
        <v>3400</v>
      </c>
      <c r="H108" s="185">
        <v>3400</v>
      </c>
      <c r="I108" s="189">
        <v>678.65</v>
      </c>
      <c r="J108" s="79" t="s">
        <v>334</v>
      </c>
      <c r="K108" s="76" t="s">
        <v>310</v>
      </c>
      <c r="L108" s="76" t="s">
        <v>274</v>
      </c>
      <c r="M108" s="121"/>
    </row>
    <row r="109" spans="1:13" ht="28.5" customHeight="1" x14ac:dyDescent="0.25">
      <c r="A109" s="82" t="s">
        <v>551</v>
      </c>
      <c r="B109" s="76" t="s">
        <v>437</v>
      </c>
      <c r="C109" s="77">
        <v>43802</v>
      </c>
      <c r="D109" s="78" t="s">
        <v>106</v>
      </c>
      <c r="E109" s="78" t="s">
        <v>439</v>
      </c>
      <c r="F109" s="85" t="s">
        <v>442</v>
      </c>
      <c r="G109" s="185">
        <f>6800/2</f>
        <v>3400</v>
      </c>
      <c r="H109" s="185">
        <v>3400</v>
      </c>
      <c r="I109" s="189">
        <v>678.65</v>
      </c>
      <c r="J109" s="79" t="s">
        <v>334</v>
      </c>
      <c r="K109" s="76" t="s">
        <v>310</v>
      </c>
      <c r="L109" s="76" t="s">
        <v>274</v>
      </c>
      <c r="M109" s="121"/>
    </row>
    <row r="110" spans="1:13" ht="28.5" customHeight="1" x14ac:dyDescent="0.25">
      <c r="A110" s="82" t="s">
        <v>552</v>
      </c>
      <c r="B110" s="76" t="s">
        <v>437</v>
      </c>
      <c r="C110" s="77">
        <v>43978</v>
      </c>
      <c r="D110" s="78" t="s">
        <v>106</v>
      </c>
      <c r="E110" s="78" t="s">
        <v>439</v>
      </c>
      <c r="F110" s="78" t="s">
        <v>463</v>
      </c>
      <c r="G110" s="184">
        <v>3763</v>
      </c>
      <c r="H110" s="184">
        <v>3763</v>
      </c>
      <c r="I110" s="189">
        <v>601.07000000000005</v>
      </c>
      <c r="J110" s="79" t="s">
        <v>334</v>
      </c>
      <c r="K110" s="76" t="s">
        <v>460</v>
      </c>
      <c r="L110" s="76" t="s">
        <v>460</v>
      </c>
      <c r="M110" s="121"/>
    </row>
    <row r="111" spans="1:13" ht="12" customHeight="1" x14ac:dyDescent="0.25">
      <c r="A111" s="38"/>
      <c r="B111" s="39"/>
      <c r="C111" s="87"/>
      <c r="D111" s="31"/>
      <c r="E111" s="31"/>
      <c r="F111" s="88" t="s">
        <v>21</v>
      </c>
      <c r="G111" s="198">
        <f>SUM(G106:G110)</f>
        <v>79954.720000000001</v>
      </c>
      <c r="H111" s="198">
        <f>SUM(H106:H110)</f>
        <v>79954.720000000001</v>
      </c>
      <c r="I111" s="206">
        <f>SUM(I106:I110)</f>
        <v>62070.94</v>
      </c>
      <c r="J111" s="32"/>
      <c r="K111" s="39"/>
      <c r="L111" s="124"/>
      <c r="M111" s="15"/>
    </row>
    <row r="112" spans="1:13" ht="15" customHeight="1" x14ac:dyDescent="0.25">
      <c r="A112" s="36"/>
      <c r="B112" s="120" t="s">
        <v>109</v>
      </c>
      <c r="C112" s="90"/>
      <c r="D112" s="90"/>
      <c r="E112" s="90"/>
      <c r="F112" s="90"/>
      <c r="G112" s="188"/>
      <c r="H112" s="188"/>
      <c r="I112" s="205"/>
      <c r="J112" s="66"/>
      <c r="K112" s="103"/>
      <c r="L112" s="104"/>
      <c r="M112" s="15"/>
    </row>
    <row r="113" spans="1:13" ht="21" customHeight="1" x14ac:dyDescent="0.25">
      <c r="A113" s="82" t="s">
        <v>553</v>
      </c>
      <c r="B113" s="76" t="s">
        <v>110</v>
      </c>
      <c r="C113" s="77">
        <v>40897</v>
      </c>
      <c r="D113" s="78" t="s">
        <v>111</v>
      </c>
      <c r="E113" s="78" t="s">
        <v>112</v>
      </c>
      <c r="F113" s="78" t="s">
        <v>113</v>
      </c>
      <c r="G113" s="184">
        <v>6399</v>
      </c>
      <c r="H113" s="184">
        <v>6399</v>
      </c>
      <c r="I113" s="189">
        <v>6398</v>
      </c>
      <c r="J113" s="79" t="s">
        <v>334</v>
      </c>
      <c r="K113" s="76" t="s">
        <v>310</v>
      </c>
      <c r="L113" s="76" t="s">
        <v>274</v>
      </c>
      <c r="M113" s="15"/>
    </row>
    <row r="114" spans="1:13" ht="22.5" customHeight="1" x14ac:dyDescent="0.25">
      <c r="A114" s="82" t="s">
        <v>554</v>
      </c>
      <c r="B114" s="76" t="s">
        <v>114</v>
      </c>
      <c r="C114" s="77">
        <v>40989</v>
      </c>
      <c r="D114" s="78" t="s">
        <v>111</v>
      </c>
      <c r="E114" s="78" t="s">
        <v>115</v>
      </c>
      <c r="F114" s="125" t="s">
        <v>116</v>
      </c>
      <c r="G114" s="184">
        <v>6199</v>
      </c>
      <c r="H114" s="184">
        <v>6199</v>
      </c>
      <c r="I114" s="189">
        <v>6062.46</v>
      </c>
      <c r="J114" s="79" t="s">
        <v>334</v>
      </c>
      <c r="K114" s="76" t="s">
        <v>310</v>
      </c>
      <c r="L114" s="76" t="s">
        <v>274</v>
      </c>
      <c r="M114" s="15"/>
    </row>
    <row r="115" spans="1:13" ht="22.5" customHeight="1" x14ac:dyDescent="0.25">
      <c r="A115" s="82" t="s">
        <v>555</v>
      </c>
      <c r="B115" s="76" t="s">
        <v>114</v>
      </c>
      <c r="C115" s="77">
        <v>40989</v>
      </c>
      <c r="D115" s="78" t="s">
        <v>111</v>
      </c>
      <c r="E115" s="78" t="s">
        <v>115</v>
      </c>
      <c r="F115" s="125" t="s">
        <v>117</v>
      </c>
      <c r="G115" s="184">
        <v>6199</v>
      </c>
      <c r="H115" s="184">
        <v>6199</v>
      </c>
      <c r="I115" s="189">
        <v>6062.46</v>
      </c>
      <c r="J115" s="79" t="s">
        <v>334</v>
      </c>
      <c r="K115" s="76" t="s">
        <v>310</v>
      </c>
      <c r="L115" s="76" t="s">
        <v>274</v>
      </c>
      <c r="M115" s="15"/>
    </row>
    <row r="116" spans="1:13" ht="24.75" customHeight="1" x14ac:dyDescent="0.25">
      <c r="A116" s="82" t="s">
        <v>556</v>
      </c>
      <c r="B116" s="76" t="s">
        <v>118</v>
      </c>
      <c r="C116" s="77">
        <v>41790</v>
      </c>
      <c r="D116" s="78" t="s">
        <v>119</v>
      </c>
      <c r="E116" s="78" t="s">
        <v>120</v>
      </c>
      <c r="F116" s="93">
        <v>177129988</v>
      </c>
      <c r="G116" s="184">
        <v>7713.45</v>
      </c>
      <c r="H116" s="184">
        <v>7713.45</v>
      </c>
      <c r="I116" s="189">
        <v>5853.74</v>
      </c>
      <c r="J116" s="79" t="s">
        <v>334</v>
      </c>
      <c r="K116" s="97" t="s">
        <v>310</v>
      </c>
      <c r="L116" s="97" t="s">
        <v>274</v>
      </c>
      <c r="M116" s="15"/>
    </row>
    <row r="117" spans="1:13" ht="34.5" customHeight="1" x14ac:dyDescent="0.25">
      <c r="A117" s="82" t="s">
        <v>557</v>
      </c>
      <c r="B117" s="76" t="s">
        <v>326</v>
      </c>
      <c r="C117" s="77">
        <v>43790</v>
      </c>
      <c r="D117" s="78" t="s">
        <v>324</v>
      </c>
      <c r="E117" s="78" t="s">
        <v>327</v>
      </c>
      <c r="F117" s="93">
        <v>9858157859</v>
      </c>
      <c r="G117" s="184">
        <v>9881</v>
      </c>
      <c r="H117" s="184">
        <v>9881</v>
      </c>
      <c r="I117" s="189">
        <v>2087.17</v>
      </c>
      <c r="J117" s="79" t="s">
        <v>334</v>
      </c>
      <c r="K117" s="76" t="s">
        <v>310</v>
      </c>
      <c r="L117" s="76" t="s">
        <v>274</v>
      </c>
      <c r="M117" s="15"/>
    </row>
    <row r="118" spans="1:13" ht="30.75" customHeight="1" x14ac:dyDescent="0.25">
      <c r="A118" s="126" t="s">
        <v>558</v>
      </c>
      <c r="B118" s="76" t="s">
        <v>444</v>
      </c>
      <c r="C118" s="95">
        <v>43822</v>
      </c>
      <c r="D118" s="85" t="s">
        <v>446</v>
      </c>
      <c r="E118" s="85" t="s">
        <v>448</v>
      </c>
      <c r="F118" s="85">
        <v>849025</v>
      </c>
      <c r="G118" s="185">
        <f>3325.649*1.16</f>
        <v>3857.7528399999997</v>
      </c>
      <c r="H118" s="185">
        <v>2361.1561217972599</v>
      </c>
      <c r="I118" s="189">
        <v>64.3</v>
      </c>
      <c r="J118" s="79" t="s">
        <v>334</v>
      </c>
      <c r="K118" s="76" t="s">
        <v>20</v>
      </c>
      <c r="L118" s="76" t="s">
        <v>274</v>
      </c>
      <c r="M118" s="15"/>
    </row>
    <row r="119" spans="1:13" ht="30" customHeight="1" x14ac:dyDescent="0.25">
      <c r="A119" s="82" t="s">
        <v>559</v>
      </c>
      <c r="B119" s="76" t="s">
        <v>445</v>
      </c>
      <c r="C119" s="95">
        <v>43822</v>
      </c>
      <c r="D119" s="78" t="s">
        <v>447</v>
      </c>
      <c r="E119" s="78" t="s">
        <v>449</v>
      </c>
      <c r="F119" s="78" t="s">
        <v>450</v>
      </c>
      <c r="G119" s="184">
        <f>1846.769*1.16</f>
        <v>2142.2520399999999</v>
      </c>
      <c r="H119" s="184">
        <v>1311.1756321534244</v>
      </c>
      <c r="I119" s="189">
        <v>35.71</v>
      </c>
      <c r="J119" s="79" t="s">
        <v>334</v>
      </c>
      <c r="K119" s="76" t="s">
        <v>20</v>
      </c>
      <c r="L119" s="76" t="s">
        <v>274</v>
      </c>
      <c r="M119" s="15"/>
    </row>
    <row r="120" spans="1:13" ht="30.75" customHeight="1" x14ac:dyDescent="0.25">
      <c r="A120" s="82" t="s">
        <v>560</v>
      </c>
      <c r="B120" s="76" t="s">
        <v>464</v>
      </c>
      <c r="C120" s="77">
        <v>43978</v>
      </c>
      <c r="D120" s="78" t="s">
        <v>466</v>
      </c>
      <c r="E120" s="78">
        <v>55</v>
      </c>
      <c r="F120" s="78">
        <v>9.6705220020171506E+19</v>
      </c>
      <c r="G120" s="184">
        <v>10695</v>
      </c>
      <c r="H120" s="184">
        <v>7460.1287671232876</v>
      </c>
      <c r="I120" s="189">
        <v>178.24</v>
      </c>
      <c r="J120" s="79" t="s">
        <v>334</v>
      </c>
      <c r="K120" s="76" t="s">
        <v>310</v>
      </c>
      <c r="L120" s="76" t="s">
        <v>274</v>
      </c>
      <c r="M120" s="15"/>
    </row>
    <row r="121" spans="1:13" ht="27.75" customHeight="1" x14ac:dyDescent="0.25">
      <c r="A121" s="82" t="s">
        <v>561</v>
      </c>
      <c r="B121" s="76" t="s">
        <v>465</v>
      </c>
      <c r="C121" s="77">
        <v>43978</v>
      </c>
      <c r="D121" s="78" t="s">
        <v>467</v>
      </c>
      <c r="E121" s="78" t="s">
        <v>468</v>
      </c>
      <c r="F121" s="78">
        <v>11230123056</v>
      </c>
      <c r="G121" s="184">
        <v>6850</v>
      </c>
      <c r="H121" s="184">
        <v>4778.1095890410961</v>
      </c>
      <c r="I121" s="189">
        <v>114.16</v>
      </c>
      <c r="J121" s="79" t="s">
        <v>334</v>
      </c>
      <c r="K121" s="76" t="s">
        <v>310</v>
      </c>
      <c r="L121" s="76" t="s">
        <v>274</v>
      </c>
      <c r="M121" s="15"/>
    </row>
    <row r="122" spans="1:13" ht="27.75" customHeight="1" x14ac:dyDescent="0.25">
      <c r="A122" s="82" t="s">
        <v>562</v>
      </c>
      <c r="B122" s="76" t="s">
        <v>563</v>
      </c>
      <c r="C122" s="77">
        <v>44351</v>
      </c>
      <c r="D122" s="78" t="s">
        <v>567</v>
      </c>
      <c r="E122" s="78" t="s">
        <v>635</v>
      </c>
      <c r="F122" s="78" t="s">
        <v>636</v>
      </c>
      <c r="G122" s="184">
        <v>44199</v>
      </c>
      <c r="H122" s="184">
        <v>39863.865205479451</v>
      </c>
      <c r="I122" s="189">
        <v>736.49</v>
      </c>
      <c r="J122" s="79" t="s">
        <v>334</v>
      </c>
      <c r="K122" s="76" t="s">
        <v>280</v>
      </c>
      <c r="L122" s="76" t="s">
        <v>280</v>
      </c>
      <c r="M122" s="15"/>
    </row>
    <row r="123" spans="1:13" ht="27.75" customHeight="1" x14ac:dyDescent="0.25">
      <c r="A123" s="82" t="s">
        <v>646</v>
      </c>
      <c r="B123" s="76" t="s">
        <v>659</v>
      </c>
      <c r="C123" s="77">
        <v>44546</v>
      </c>
      <c r="D123" s="78" t="s">
        <v>660</v>
      </c>
      <c r="E123" s="78" t="s">
        <v>661</v>
      </c>
      <c r="F123" s="78">
        <v>42820111629</v>
      </c>
      <c r="G123" s="189">
        <v>12175.01</v>
      </c>
      <c r="H123" s="189">
        <v>12175.01</v>
      </c>
      <c r="I123" s="189">
        <v>0</v>
      </c>
      <c r="J123" s="79" t="s">
        <v>334</v>
      </c>
      <c r="K123" s="76" t="s">
        <v>460</v>
      </c>
      <c r="L123" s="76" t="s">
        <v>274</v>
      </c>
      <c r="M123" s="15"/>
    </row>
    <row r="124" spans="1:13" ht="18" customHeight="1" x14ac:dyDescent="0.25">
      <c r="A124" s="38"/>
      <c r="B124" s="39"/>
      <c r="C124" s="87"/>
      <c r="D124" s="31"/>
      <c r="E124" s="31"/>
      <c r="F124" s="88" t="s">
        <v>21</v>
      </c>
      <c r="G124" s="187">
        <f>SUM(G113:G123)</f>
        <v>116310.46488</v>
      </c>
      <c r="H124" s="187">
        <f>SUM(H113:H123)+0.01</f>
        <v>104340.90531559451</v>
      </c>
      <c r="I124" s="206">
        <f>SUM(I113:I123)</f>
        <v>27592.729999999996</v>
      </c>
      <c r="J124" s="32"/>
      <c r="K124" s="39"/>
      <c r="L124" s="39"/>
      <c r="M124" s="15"/>
    </row>
    <row r="125" spans="1:13" ht="15.75" customHeight="1" x14ac:dyDescent="0.25">
      <c r="A125" s="36"/>
      <c r="B125" s="120" t="s">
        <v>121</v>
      </c>
      <c r="C125" s="90"/>
      <c r="D125" s="90"/>
      <c r="E125" s="90"/>
      <c r="F125" s="90"/>
      <c r="G125" s="188"/>
      <c r="H125" s="188"/>
      <c r="I125" s="205"/>
      <c r="J125" s="66"/>
      <c r="K125" s="103"/>
      <c r="L125" s="104"/>
      <c r="M125" s="15"/>
    </row>
    <row r="126" spans="1:13" ht="16.5" customHeight="1" x14ac:dyDescent="0.25">
      <c r="A126" s="36"/>
      <c r="B126" s="120" t="s">
        <v>122</v>
      </c>
      <c r="C126" s="90"/>
      <c r="D126" s="90"/>
      <c r="E126" s="90"/>
      <c r="F126" s="90"/>
      <c r="G126" s="188"/>
      <c r="H126" s="188"/>
      <c r="I126" s="205"/>
      <c r="J126" s="66"/>
      <c r="K126" s="103"/>
      <c r="L126" s="104"/>
      <c r="M126" s="15"/>
    </row>
    <row r="127" spans="1:13" ht="34.5" customHeight="1" x14ac:dyDescent="0.25">
      <c r="A127" s="82" t="s">
        <v>564</v>
      </c>
      <c r="B127" s="76" t="s">
        <v>124</v>
      </c>
      <c r="C127" s="77">
        <v>40731</v>
      </c>
      <c r="D127" s="78" t="s">
        <v>125</v>
      </c>
      <c r="E127" s="78">
        <v>2011</v>
      </c>
      <c r="F127" s="78" t="s">
        <v>126</v>
      </c>
      <c r="G127" s="184">
        <v>20780</v>
      </c>
      <c r="H127" s="184">
        <v>6375.5658849315059</v>
      </c>
      <c r="I127" s="189">
        <v>115.72</v>
      </c>
      <c r="J127" s="79" t="s">
        <v>334</v>
      </c>
      <c r="K127" s="76" t="s">
        <v>282</v>
      </c>
      <c r="L127" s="76" t="s">
        <v>200</v>
      </c>
      <c r="M127" s="15"/>
    </row>
    <row r="128" spans="1:13" ht="34.5" customHeight="1" x14ac:dyDescent="0.25">
      <c r="A128" s="82" t="s">
        <v>565</v>
      </c>
      <c r="B128" s="76" t="s">
        <v>302</v>
      </c>
      <c r="C128" s="77">
        <v>42837</v>
      </c>
      <c r="D128" s="78" t="s">
        <v>303</v>
      </c>
      <c r="E128" s="78" t="s">
        <v>123</v>
      </c>
      <c r="F128" s="78" t="s">
        <v>11</v>
      </c>
      <c r="G128" s="184">
        <v>30000</v>
      </c>
      <c r="H128" s="184">
        <v>21230.695890411</v>
      </c>
      <c r="I128" s="189">
        <v>166.66</v>
      </c>
      <c r="J128" s="79" t="s">
        <v>334</v>
      </c>
      <c r="K128" s="76" t="s">
        <v>282</v>
      </c>
      <c r="L128" s="76" t="s">
        <v>200</v>
      </c>
      <c r="M128" s="15"/>
    </row>
    <row r="129" spans="1:13" x14ac:dyDescent="0.25">
      <c r="A129" s="105"/>
      <c r="B129" s="103"/>
      <c r="C129" s="127"/>
      <c r="D129" s="22"/>
      <c r="E129" s="128"/>
      <c r="F129" s="129" t="s">
        <v>21</v>
      </c>
      <c r="G129" s="199">
        <f>SUM(G127:G128)</f>
        <v>50780</v>
      </c>
      <c r="H129" s="190">
        <f>SUM(H127:H128)+0.01</f>
        <v>27606.271775342506</v>
      </c>
      <c r="I129" s="212">
        <f>SUM(I127:I128)</f>
        <v>282.38</v>
      </c>
      <c r="J129" s="40"/>
      <c r="K129" s="130"/>
      <c r="L129" s="131"/>
      <c r="M129" s="15"/>
    </row>
    <row r="130" spans="1:13" x14ac:dyDescent="0.25">
      <c r="A130" s="105"/>
      <c r="B130" s="103"/>
      <c r="C130" s="127"/>
      <c r="D130" s="22"/>
      <c r="E130" s="22"/>
      <c r="F130" s="132" t="s">
        <v>127</v>
      </c>
      <c r="G130" s="199">
        <f>G129+G124+G111+G104+G101+G92+G89+G84+G79+G75+G42</f>
        <v>2138986.4156800001</v>
      </c>
      <c r="H130" s="199">
        <f>H129+H124+H111+H104+H101+H92+H89+H84+H79+H75+H42</f>
        <v>968913.65994414303</v>
      </c>
      <c r="I130" s="199">
        <f>I129+I124+I111+I104+I101+I92+I89+I84+I79+I75+I42</f>
        <v>115601.92</v>
      </c>
      <c r="J130" s="28"/>
      <c r="K130" s="241"/>
      <c r="L130" s="242"/>
      <c r="M130" s="15"/>
    </row>
    <row r="131" spans="1:13" x14ac:dyDescent="0.25">
      <c r="A131" s="49" t="s">
        <v>640</v>
      </c>
      <c r="B131" s="39"/>
      <c r="C131" s="51"/>
      <c r="D131" s="27"/>
      <c r="E131" s="27"/>
      <c r="F131" s="52"/>
      <c r="G131" s="193"/>
      <c r="H131" s="193"/>
      <c r="I131" s="193"/>
      <c r="J131" s="32"/>
      <c r="K131" s="27"/>
      <c r="L131" s="27"/>
      <c r="M131" s="15"/>
    </row>
    <row r="132" spans="1:13" ht="43.5" customHeight="1" x14ac:dyDescent="0.25">
      <c r="A132" s="38"/>
      <c r="B132" s="39"/>
      <c r="C132" s="51"/>
      <c r="D132" s="27"/>
      <c r="E132" s="27"/>
      <c r="F132" s="52"/>
      <c r="G132" s="193"/>
      <c r="H132" s="193"/>
      <c r="I132" s="193"/>
      <c r="J132" s="32"/>
      <c r="K132" s="32"/>
      <c r="L132" s="27"/>
      <c r="M132" s="15"/>
    </row>
    <row r="133" spans="1:13" x14ac:dyDescent="0.25">
      <c r="A133" s="26"/>
      <c r="B133" s="239" t="s">
        <v>342</v>
      </c>
      <c r="C133" s="239"/>
      <c r="D133" s="27"/>
      <c r="E133" s="44"/>
      <c r="F133" s="239" t="s">
        <v>344</v>
      </c>
      <c r="G133" s="239"/>
      <c r="H133" s="200"/>
      <c r="I133" s="250" t="s">
        <v>345</v>
      </c>
      <c r="J133" s="250"/>
      <c r="K133" s="31" t="s">
        <v>337</v>
      </c>
      <c r="L133" s="70"/>
      <c r="M133" s="15"/>
    </row>
    <row r="134" spans="1:13" x14ac:dyDescent="0.25">
      <c r="A134" s="7"/>
      <c r="B134" s="44"/>
      <c r="C134" s="45"/>
      <c r="D134" s="8"/>
      <c r="E134" s="48"/>
      <c r="F134" s="48"/>
      <c r="G134" s="201"/>
      <c r="H134" s="201"/>
      <c r="I134" s="229"/>
      <c r="J134" s="48"/>
      <c r="K134" s="71"/>
      <c r="L134" s="69"/>
      <c r="M134" s="15"/>
    </row>
    <row r="135" spans="1:13" x14ac:dyDescent="0.25">
      <c r="A135" s="15"/>
      <c r="B135" s="46"/>
      <c r="C135" s="47"/>
      <c r="D135" s="15"/>
      <c r="E135" s="44"/>
      <c r="F135" s="47"/>
      <c r="G135" s="202"/>
      <c r="H135" s="202"/>
      <c r="I135" s="230"/>
      <c r="J135" s="47"/>
      <c r="K135" s="35"/>
      <c r="L135" s="68"/>
      <c r="M135" s="15"/>
    </row>
    <row r="136" spans="1:13" x14ac:dyDescent="0.25">
      <c r="A136" s="15"/>
      <c r="B136" s="239" t="s">
        <v>313</v>
      </c>
      <c r="C136" s="239"/>
      <c r="D136" s="15"/>
      <c r="E136" s="234"/>
      <c r="F136" s="248" t="s">
        <v>309</v>
      </c>
      <c r="G136" s="248"/>
      <c r="H136" s="202"/>
      <c r="I136" s="251" t="s">
        <v>310</v>
      </c>
      <c r="J136" s="251"/>
      <c r="K136" s="35"/>
      <c r="L136" s="18"/>
      <c r="M136" s="15"/>
    </row>
    <row r="137" spans="1:13" x14ac:dyDescent="0.25">
      <c r="B137" s="240" t="s">
        <v>469</v>
      </c>
      <c r="C137" s="240"/>
      <c r="E137" s="233"/>
      <c r="F137" s="249" t="s">
        <v>343</v>
      </c>
      <c r="G137" s="249"/>
      <c r="I137" s="249" t="s">
        <v>346</v>
      </c>
      <c r="J137" s="249"/>
    </row>
  </sheetData>
  <mergeCells count="13">
    <mergeCell ref="B136:C136"/>
    <mergeCell ref="B137:C137"/>
    <mergeCell ref="K130:L130"/>
    <mergeCell ref="A1:L1"/>
    <mergeCell ref="K43:L43"/>
    <mergeCell ref="J44:L44"/>
    <mergeCell ref="B133:C133"/>
    <mergeCell ref="F133:G133"/>
    <mergeCell ref="F136:G136"/>
    <mergeCell ref="F137:G137"/>
    <mergeCell ref="I133:J133"/>
    <mergeCell ref="I136:J136"/>
    <mergeCell ref="I137:J137"/>
  </mergeCells>
  <printOptions horizontalCentered="1"/>
  <pageMargins left="0" right="0" top="1.1023622047244095" bottom="0.78740157480314965" header="0.31496062992125984" footer="0.11811023622047245"/>
  <pageSetup scale="85" orientation="landscape" r:id="rId1"/>
  <headerFooter>
    <oddHeader xml:space="preserve">&amp;R&amp;G
</oddHeader>
    <oddFooter>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L134"/>
  <sheetViews>
    <sheetView zoomScale="120" zoomScaleNormal="120" zoomScaleSheetLayoutView="120" workbookViewId="0">
      <pane xSplit="2" ySplit="5" topLeftCell="C6" activePane="bottomRight" state="frozen"/>
      <selection activeCell="K130" sqref="K130"/>
      <selection pane="topRight" activeCell="K130" sqref="K130"/>
      <selection pane="bottomLeft" activeCell="K130" sqref="K130"/>
      <selection pane="bottomRight" activeCell="J133" sqref="J133"/>
    </sheetView>
  </sheetViews>
  <sheetFormatPr baseColWidth="10" defaultRowHeight="15" x14ac:dyDescent="0.25"/>
  <cols>
    <col min="1" max="1" width="14.28515625" customWidth="1"/>
    <col min="2" max="2" width="17.42578125" customWidth="1"/>
    <col min="3" max="3" width="8.5703125" customWidth="1"/>
    <col min="4" max="5" width="9.5703125" customWidth="1"/>
    <col min="6" max="6" width="17.42578125" customWidth="1"/>
    <col min="7" max="8" width="15.140625" style="203" customWidth="1"/>
    <col min="9" max="9" width="15.7109375" style="203" customWidth="1"/>
    <col min="10" max="10" width="14.42578125" customWidth="1"/>
    <col min="11" max="11" width="15.28515625" customWidth="1"/>
    <col min="12" max="12" width="12.5703125" bestFit="1" customWidth="1"/>
  </cols>
  <sheetData>
    <row r="1" spans="1:11" x14ac:dyDescent="0.25">
      <c r="A1" s="252" t="s">
        <v>638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x14ac:dyDescent="0.25">
      <c r="A2" s="11"/>
      <c r="B2" s="11"/>
      <c r="C2" s="11"/>
      <c r="D2" s="11"/>
      <c r="E2" s="11"/>
      <c r="F2" s="11"/>
      <c r="G2" s="180"/>
      <c r="H2" s="180"/>
      <c r="I2" s="180"/>
      <c r="J2" s="11"/>
      <c r="K2" s="11"/>
    </row>
    <row r="3" spans="1:11" ht="27" customHeight="1" x14ac:dyDescent="0.25">
      <c r="A3" s="2" t="s">
        <v>0</v>
      </c>
      <c r="B3" s="2" t="s">
        <v>1</v>
      </c>
      <c r="C3" s="3" t="s">
        <v>252</v>
      </c>
      <c r="D3" s="3" t="s">
        <v>2</v>
      </c>
      <c r="E3" s="2" t="s">
        <v>3</v>
      </c>
      <c r="F3" s="3" t="s">
        <v>4</v>
      </c>
      <c r="G3" s="213" t="s">
        <v>5</v>
      </c>
      <c r="H3" s="235" t="s">
        <v>663</v>
      </c>
      <c r="I3" s="213" t="s">
        <v>260</v>
      </c>
      <c r="J3" s="3" t="s">
        <v>253</v>
      </c>
      <c r="K3" s="3" t="s">
        <v>254</v>
      </c>
    </row>
    <row r="4" spans="1:11" ht="17.25" customHeight="1" x14ac:dyDescent="0.25">
      <c r="A4" s="41"/>
      <c r="B4" s="33" t="s">
        <v>90</v>
      </c>
      <c r="C4" s="13"/>
      <c r="D4" s="13"/>
      <c r="E4" s="13"/>
      <c r="F4" s="13"/>
      <c r="G4" s="214"/>
      <c r="H4" s="214"/>
      <c r="I4" s="214"/>
      <c r="J4" s="5"/>
      <c r="K4" s="6"/>
    </row>
    <row r="5" spans="1:11" ht="18.75" customHeight="1" x14ac:dyDescent="0.25">
      <c r="A5" s="41"/>
      <c r="B5" s="33" t="s">
        <v>91</v>
      </c>
      <c r="C5" s="13"/>
      <c r="D5" s="13"/>
      <c r="E5" s="13"/>
      <c r="F5" s="13"/>
      <c r="G5" s="214"/>
      <c r="H5" s="214"/>
      <c r="I5" s="214"/>
      <c r="J5" s="5"/>
      <c r="K5" s="6"/>
    </row>
    <row r="6" spans="1:11" ht="23.25" customHeight="1" x14ac:dyDescent="0.25">
      <c r="A6" s="133" t="s">
        <v>569</v>
      </c>
      <c r="B6" s="134" t="s">
        <v>128</v>
      </c>
      <c r="C6" s="135">
        <v>40544</v>
      </c>
      <c r="D6" s="9" t="s">
        <v>129</v>
      </c>
      <c r="E6" s="9">
        <v>2011</v>
      </c>
      <c r="F6" s="9" t="s">
        <v>130</v>
      </c>
      <c r="G6" s="215">
        <v>190028</v>
      </c>
      <c r="H6" s="215">
        <v>1</v>
      </c>
      <c r="I6" s="215">
        <v>0</v>
      </c>
      <c r="J6" s="43" t="s">
        <v>201</v>
      </c>
      <c r="K6" s="9" t="s">
        <v>209</v>
      </c>
    </row>
    <row r="7" spans="1:11" ht="27.75" customHeight="1" x14ac:dyDescent="0.25">
      <c r="A7" s="136" t="s">
        <v>570</v>
      </c>
      <c r="B7" s="134" t="s">
        <v>131</v>
      </c>
      <c r="C7" s="135">
        <v>41662</v>
      </c>
      <c r="D7" s="9" t="s">
        <v>132</v>
      </c>
      <c r="E7" s="9">
        <v>2014</v>
      </c>
      <c r="F7" s="9" t="s">
        <v>133</v>
      </c>
      <c r="G7" s="215">
        <f>145000+323466.52</f>
        <v>468466.52</v>
      </c>
      <c r="H7" s="215">
        <v>1</v>
      </c>
      <c r="I7" s="215">
        <v>0</v>
      </c>
      <c r="J7" s="43" t="s">
        <v>233</v>
      </c>
      <c r="K7" s="43" t="s">
        <v>208</v>
      </c>
    </row>
    <row r="8" spans="1:11" ht="30.75" customHeight="1" x14ac:dyDescent="0.25">
      <c r="A8" s="136" t="s">
        <v>571</v>
      </c>
      <c r="B8" s="134" t="s">
        <v>131</v>
      </c>
      <c r="C8" s="135">
        <v>41662</v>
      </c>
      <c r="D8" s="9" t="s">
        <v>132</v>
      </c>
      <c r="E8" s="9">
        <v>2014</v>
      </c>
      <c r="F8" s="9" t="s">
        <v>134</v>
      </c>
      <c r="G8" s="215">
        <f>145000+323466.52</f>
        <v>468466.52</v>
      </c>
      <c r="H8" s="215">
        <v>1</v>
      </c>
      <c r="I8" s="215">
        <v>0</v>
      </c>
      <c r="J8" s="43" t="s">
        <v>242</v>
      </c>
      <c r="K8" s="43" t="s">
        <v>216</v>
      </c>
    </row>
    <row r="9" spans="1:11" ht="27.75" customHeight="1" x14ac:dyDescent="0.25">
      <c r="A9" s="136" t="s">
        <v>572</v>
      </c>
      <c r="B9" s="134" t="s">
        <v>131</v>
      </c>
      <c r="C9" s="135">
        <v>41662</v>
      </c>
      <c r="D9" s="9" t="s">
        <v>132</v>
      </c>
      <c r="E9" s="9">
        <v>2014</v>
      </c>
      <c r="F9" s="9" t="s">
        <v>135</v>
      </c>
      <c r="G9" s="215">
        <v>468466.52</v>
      </c>
      <c r="H9" s="215">
        <v>1</v>
      </c>
      <c r="I9" s="215">
        <v>0</v>
      </c>
      <c r="J9" s="43" t="s">
        <v>338</v>
      </c>
      <c r="K9" s="43" t="s">
        <v>339</v>
      </c>
    </row>
    <row r="10" spans="1:11" ht="27.75" customHeight="1" x14ac:dyDescent="0.25">
      <c r="A10" s="136" t="s">
        <v>573</v>
      </c>
      <c r="B10" s="134" t="s">
        <v>131</v>
      </c>
      <c r="C10" s="135">
        <v>41663</v>
      </c>
      <c r="D10" s="9" t="s">
        <v>132</v>
      </c>
      <c r="E10" s="9">
        <v>2014</v>
      </c>
      <c r="F10" s="9" t="s">
        <v>136</v>
      </c>
      <c r="G10" s="215">
        <v>468466.52</v>
      </c>
      <c r="H10" s="215">
        <v>1</v>
      </c>
      <c r="I10" s="215">
        <v>0</v>
      </c>
      <c r="J10" s="43" t="s">
        <v>243</v>
      </c>
      <c r="K10" s="43" t="s">
        <v>215</v>
      </c>
    </row>
    <row r="11" spans="1:11" ht="27.75" customHeight="1" x14ac:dyDescent="0.25">
      <c r="A11" s="136" t="s">
        <v>574</v>
      </c>
      <c r="B11" s="134" t="s">
        <v>131</v>
      </c>
      <c r="C11" s="135">
        <v>41663</v>
      </c>
      <c r="D11" s="9" t="s">
        <v>132</v>
      </c>
      <c r="E11" s="9">
        <v>2014</v>
      </c>
      <c r="F11" s="9" t="s">
        <v>137</v>
      </c>
      <c r="G11" s="215">
        <v>468466.52</v>
      </c>
      <c r="H11" s="215">
        <v>1</v>
      </c>
      <c r="I11" s="215">
        <v>0</v>
      </c>
      <c r="J11" s="43" t="s">
        <v>236</v>
      </c>
      <c r="K11" s="43" t="s">
        <v>227</v>
      </c>
    </row>
    <row r="12" spans="1:11" ht="27.75" customHeight="1" x14ac:dyDescent="0.25">
      <c r="A12" s="136" t="s">
        <v>575</v>
      </c>
      <c r="B12" s="134" t="s">
        <v>131</v>
      </c>
      <c r="C12" s="135">
        <v>41668</v>
      </c>
      <c r="D12" s="9" t="s">
        <v>132</v>
      </c>
      <c r="E12" s="9">
        <v>2014</v>
      </c>
      <c r="F12" s="9" t="s">
        <v>138</v>
      </c>
      <c r="G12" s="215">
        <v>468466.52</v>
      </c>
      <c r="H12" s="215">
        <v>1</v>
      </c>
      <c r="I12" s="215">
        <v>0</v>
      </c>
      <c r="J12" s="43" t="s">
        <v>235</v>
      </c>
      <c r="K12" s="43" t="s">
        <v>226</v>
      </c>
    </row>
    <row r="13" spans="1:11" ht="27.75" customHeight="1" x14ac:dyDescent="0.25">
      <c r="A13" s="136" t="s">
        <v>576</v>
      </c>
      <c r="B13" s="134" t="s">
        <v>131</v>
      </c>
      <c r="C13" s="135">
        <v>41663</v>
      </c>
      <c r="D13" s="9" t="s">
        <v>132</v>
      </c>
      <c r="E13" s="9">
        <v>2014</v>
      </c>
      <c r="F13" s="9" t="s">
        <v>139</v>
      </c>
      <c r="G13" s="215">
        <v>468466.52</v>
      </c>
      <c r="H13" s="215">
        <v>1</v>
      </c>
      <c r="I13" s="215">
        <v>0</v>
      </c>
      <c r="J13" s="43" t="s">
        <v>232</v>
      </c>
      <c r="K13" s="43" t="s">
        <v>224</v>
      </c>
    </row>
    <row r="14" spans="1:11" ht="27.75" customHeight="1" x14ac:dyDescent="0.25">
      <c r="A14" s="136" t="s">
        <v>577</v>
      </c>
      <c r="B14" s="134" t="s">
        <v>131</v>
      </c>
      <c r="C14" s="135">
        <v>41662</v>
      </c>
      <c r="D14" s="9" t="s">
        <v>132</v>
      </c>
      <c r="E14" s="9">
        <v>2014</v>
      </c>
      <c r="F14" s="9" t="s">
        <v>140</v>
      </c>
      <c r="G14" s="215">
        <v>468466.52</v>
      </c>
      <c r="H14" s="215">
        <v>1</v>
      </c>
      <c r="I14" s="215">
        <v>0</v>
      </c>
      <c r="J14" s="43" t="s">
        <v>237</v>
      </c>
      <c r="K14" s="43" t="s">
        <v>221</v>
      </c>
    </row>
    <row r="15" spans="1:11" ht="27.75" customHeight="1" x14ac:dyDescent="0.25">
      <c r="A15" s="136" t="s">
        <v>578</v>
      </c>
      <c r="B15" s="134" t="s">
        <v>131</v>
      </c>
      <c r="C15" s="135">
        <v>41666</v>
      </c>
      <c r="D15" s="9" t="s">
        <v>132</v>
      </c>
      <c r="E15" s="9">
        <v>2014</v>
      </c>
      <c r="F15" s="9" t="s">
        <v>141</v>
      </c>
      <c r="G15" s="215">
        <v>468466.52</v>
      </c>
      <c r="H15" s="215">
        <v>1</v>
      </c>
      <c r="I15" s="215">
        <v>0</v>
      </c>
      <c r="J15" s="43" t="s">
        <v>244</v>
      </c>
      <c r="K15" s="43" t="s">
        <v>214</v>
      </c>
    </row>
    <row r="16" spans="1:11" ht="26.25" customHeight="1" x14ac:dyDescent="0.25">
      <c r="A16" s="136" t="s">
        <v>579</v>
      </c>
      <c r="B16" s="134" t="s">
        <v>131</v>
      </c>
      <c r="C16" s="135">
        <v>41662</v>
      </c>
      <c r="D16" s="9" t="s">
        <v>132</v>
      </c>
      <c r="E16" s="9">
        <v>2014</v>
      </c>
      <c r="F16" s="9" t="s">
        <v>142</v>
      </c>
      <c r="G16" s="215">
        <v>468466.52</v>
      </c>
      <c r="H16" s="215">
        <v>1</v>
      </c>
      <c r="I16" s="215">
        <v>0</v>
      </c>
      <c r="J16" s="43" t="s">
        <v>234</v>
      </c>
      <c r="K16" s="43" t="s">
        <v>225</v>
      </c>
    </row>
    <row r="17" spans="1:11" ht="26.25" customHeight="1" x14ac:dyDescent="0.25">
      <c r="A17" s="136" t="s">
        <v>580</v>
      </c>
      <c r="B17" s="134" t="s">
        <v>131</v>
      </c>
      <c r="C17" s="135">
        <v>41666</v>
      </c>
      <c r="D17" s="9" t="s">
        <v>132</v>
      </c>
      <c r="E17" s="9">
        <v>2014</v>
      </c>
      <c r="F17" s="9" t="s">
        <v>143</v>
      </c>
      <c r="G17" s="215">
        <v>468466.52</v>
      </c>
      <c r="H17" s="215">
        <v>1</v>
      </c>
      <c r="I17" s="215">
        <v>0</v>
      </c>
      <c r="J17" s="43" t="s">
        <v>245</v>
      </c>
      <c r="K17" s="43" t="s">
        <v>213</v>
      </c>
    </row>
    <row r="18" spans="1:11" ht="26.25" customHeight="1" x14ac:dyDescent="0.25">
      <c r="A18" s="136" t="s">
        <v>581</v>
      </c>
      <c r="B18" s="134" t="s">
        <v>131</v>
      </c>
      <c r="C18" s="135">
        <v>41666</v>
      </c>
      <c r="D18" s="9" t="s">
        <v>132</v>
      </c>
      <c r="E18" s="9">
        <v>2014</v>
      </c>
      <c r="F18" s="9" t="s">
        <v>144</v>
      </c>
      <c r="G18" s="215">
        <v>468466.52</v>
      </c>
      <c r="H18" s="215">
        <v>1</v>
      </c>
      <c r="I18" s="215">
        <v>0</v>
      </c>
      <c r="J18" s="43" t="s">
        <v>238</v>
      </c>
      <c r="K18" s="43" t="s">
        <v>220</v>
      </c>
    </row>
    <row r="19" spans="1:11" ht="26.25" customHeight="1" x14ac:dyDescent="0.25">
      <c r="A19" s="136" t="s">
        <v>582</v>
      </c>
      <c r="B19" s="134" t="s">
        <v>131</v>
      </c>
      <c r="C19" s="135">
        <v>41663</v>
      </c>
      <c r="D19" s="9" t="s">
        <v>132</v>
      </c>
      <c r="E19" s="9">
        <v>2014</v>
      </c>
      <c r="F19" s="9" t="s">
        <v>145</v>
      </c>
      <c r="G19" s="215">
        <v>468466.52</v>
      </c>
      <c r="H19" s="215">
        <v>1</v>
      </c>
      <c r="I19" s="215">
        <v>0</v>
      </c>
      <c r="J19" s="43" t="s">
        <v>251</v>
      </c>
      <c r="K19" s="43" t="s">
        <v>251</v>
      </c>
    </row>
    <row r="20" spans="1:11" ht="26.25" customHeight="1" x14ac:dyDescent="0.25">
      <c r="A20" s="136" t="s">
        <v>583</v>
      </c>
      <c r="B20" s="134" t="s">
        <v>131</v>
      </c>
      <c r="C20" s="135">
        <v>41663</v>
      </c>
      <c r="D20" s="9" t="s">
        <v>132</v>
      </c>
      <c r="E20" s="9">
        <v>2014</v>
      </c>
      <c r="F20" s="9" t="s">
        <v>146</v>
      </c>
      <c r="G20" s="215">
        <v>468466.52</v>
      </c>
      <c r="H20" s="215">
        <v>1</v>
      </c>
      <c r="I20" s="215">
        <v>0</v>
      </c>
      <c r="J20" s="43" t="s">
        <v>231</v>
      </c>
      <c r="K20" s="43" t="s">
        <v>223</v>
      </c>
    </row>
    <row r="21" spans="1:11" ht="26.25" customHeight="1" x14ac:dyDescent="0.25">
      <c r="A21" s="136" t="s">
        <v>584</v>
      </c>
      <c r="B21" s="134" t="s">
        <v>131</v>
      </c>
      <c r="C21" s="135">
        <v>41663</v>
      </c>
      <c r="D21" s="9" t="s">
        <v>132</v>
      </c>
      <c r="E21" s="9">
        <v>2014</v>
      </c>
      <c r="F21" s="9" t="s">
        <v>147</v>
      </c>
      <c r="G21" s="215">
        <v>468466.52</v>
      </c>
      <c r="H21" s="215">
        <v>1</v>
      </c>
      <c r="I21" s="215">
        <v>0</v>
      </c>
      <c r="J21" s="43" t="s">
        <v>239</v>
      </c>
      <c r="K21" s="43" t="s">
        <v>219</v>
      </c>
    </row>
    <row r="22" spans="1:11" ht="26.25" customHeight="1" x14ac:dyDescent="0.25">
      <c r="A22" s="136" t="s">
        <v>585</v>
      </c>
      <c r="B22" s="134" t="s">
        <v>131</v>
      </c>
      <c r="C22" s="135">
        <v>41662</v>
      </c>
      <c r="D22" s="9" t="s">
        <v>132</v>
      </c>
      <c r="E22" s="9">
        <v>2014</v>
      </c>
      <c r="F22" s="9" t="s">
        <v>148</v>
      </c>
      <c r="G22" s="215">
        <v>468466.52</v>
      </c>
      <c r="H22" s="215">
        <v>1</v>
      </c>
      <c r="I22" s="215">
        <v>0</v>
      </c>
      <c r="J22" s="43" t="s">
        <v>240</v>
      </c>
      <c r="K22" s="43" t="s">
        <v>218</v>
      </c>
    </row>
    <row r="23" spans="1:11" ht="26.25" customHeight="1" x14ac:dyDescent="0.25">
      <c r="A23" s="136" t="s">
        <v>586</v>
      </c>
      <c r="B23" s="134" t="s">
        <v>131</v>
      </c>
      <c r="C23" s="135">
        <v>41662</v>
      </c>
      <c r="D23" s="9" t="s">
        <v>132</v>
      </c>
      <c r="E23" s="9">
        <v>2014</v>
      </c>
      <c r="F23" s="9" t="s">
        <v>149</v>
      </c>
      <c r="G23" s="215">
        <v>468466.52</v>
      </c>
      <c r="H23" s="215">
        <v>1</v>
      </c>
      <c r="I23" s="215">
        <v>0</v>
      </c>
      <c r="J23" s="43" t="s">
        <v>249</v>
      </c>
      <c r="K23" s="43" t="s">
        <v>250</v>
      </c>
    </row>
    <row r="24" spans="1:11" ht="26.25" customHeight="1" x14ac:dyDescent="0.25">
      <c r="A24" s="136" t="s">
        <v>587</v>
      </c>
      <c r="B24" s="134" t="s">
        <v>131</v>
      </c>
      <c r="C24" s="135">
        <v>41662</v>
      </c>
      <c r="D24" s="9" t="s">
        <v>132</v>
      </c>
      <c r="E24" s="9">
        <v>2014</v>
      </c>
      <c r="F24" s="9" t="s">
        <v>150</v>
      </c>
      <c r="G24" s="215">
        <v>468466.52</v>
      </c>
      <c r="H24" s="215">
        <v>1</v>
      </c>
      <c r="I24" s="215">
        <v>0</v>
      </c>
      <c r="J24" s="43" t="s">
        <v>246</v>
      </c>
      <c r="K24" s="43" t="s">
        <v>212</v>
      </c>
    </row>
    <row r="25" spans="1:11" ht="26.25" customHeight="1" x14ac:dyDescent="0.25">
      <c r="A25" s="136" t="s">
        <v>588</v>
      </c>
      <c r="B25" s="134" t="s">
        <v>131</v>
      </c>
      <c r="C25" s="135">
        <v>41663</v>
      </c>
      <c r="D25" s="9" t="s">
        <v>132</v>
      </c>
      <c r="E25" s="9">
        <v>2014</v>
      </c>
      <c r="F25" s="9" t="s">
        <v>151</v>
      </c>
      <c r="G25" s="215">
        <v>468466.52</v>
      </c>
      <c r="H25" s="215">
        <v>1</v>
      </c>
      <c r="I25" s="215">
        <v>0</v>
      </c>
      <c r="J25" s="43" t="s">
        <v>340</v>
      </c>
      <c r="K25" s="43" t="s">
        <v>211</v>
      </c>
    </row>
    <row r="26" spans="1:11" ht="23.25" customHeight="1" x14ac:dyDescent="0.25">
      <c r="A26" s="136" t="s">
        <v>589</v>
      </c>
      <c r="B26" s="134" t="s">
        <v>131</v>
      </c>
      <c r="C26" s="135">
        <v>41663</v>
      </c>
      <c r="D26" s="9" t="s">
        <v>132</v>
      </c>
      <c r="E26" s="9">
        <v>2014</v>
      </c>
      <c r="F26" s="9" t="s">
        <v>152</v>
      </c>
      <c r="G26" s="215">
        <v>468466.52</v>
      </c>
      <c r="H26" s="215">
        <v>1</v>
      </c>
      <c r="I26" s="215">
        <v>0</v>
      </c>
      <c r="J26" s="43" t="s">
        <v>228</v>
      </c>
      <c r="K26" s="43" t="s">
        <v>222</v>
      </c>
    </row>
    <row r="27" spans="1:11" ht="26.25" customHeight="1" x14ac:dyDescent="0.25">
      <c r="A27" s="136" t="s">
        <v>590</v>
      </c>
      <c r="B27" s="134" t="s">
        <v>131</v>
      </c>
      <c r="C27" s="135">
        <v>41663</v>
      </c>
      <c r="D27" s="9" t="s">
        <v>132</v>
      </c>
      <c r="E27" s="9">
        <v>2014</v>
      </c>
      <c r="F27" s="9" t="s">
        <v>153</v>
      </c>
      <c r="G27" s="215">
        <v>468466.52</v>
      </c>
      <c r="H27" s="215">
        <v>1</v>
      </c>
      <c r="I27" s="215">
        <v>0</v>
      </c>
      <c r="J27" s="43" t="s">
        <v>229</v>
      </c>
      <c r="K27" s="43" t="s">
        <v>217</v>
      </c>
    </row>
    <row r="28" spans="1:11" ht="26.25" customHeight="1" x14ac:dyDescent="0.25">
      <c r="A28" s="136" t="s">
        <v>591</v>
      </c>
      <c r="B28" s="134" t="s">
        <v>131</v>
      </c>
      <c r="C28" s="135">
        <v>41662</v>
      </c>
      <c r="D28" s="9" t="s">
        <v>132</v>
      </c>
      <c r="E28" s="9">
        <v>2014</v>
      </c>
      <c r="F28" s="9" t="s">
        <v>154</v>
      </c>
      <c r="G28" s="215">
        <v>468466.52</v>
      </c>
      <c r="H28" s="215">
        <v>1</v>
      </c>
      <c r="I28" s="215">
        <v>0</v>
      </c>
      <c r="J28" s="43" t="s">
        <v>230</v>
      </c>
      <c r="K28" s="43" t="s">
        <v>210</v>
      </c>
    </row>
    <row r="29" spans="1:11" ht="26.25" customHeight="1" x14ac:dyDescent="0.25">
      <c r="A29" s="136" t="s">
        <v>592</v>
      </c>
      <c r="B29" s="134" t="s">
        <v>155</v>
      </c>
      <c r="C29" s="135">
        <v>41939</v>
      </c>
      <c r="D29" s="9" t="s">
        <v>156</v>
      </c>
      <c r="E29" s="9">
        <v>2014</v>
      </c>
      <c r="F29" s="9" t="s">
        <v>157</v>
      </c>
      <c r="G29" s="215">
        <v>920958.8</v>
      </c>
      <c r="H29" s="215">
        <v>1</v>
      </c>
      <c r="I29" s="215">
        <v>0</v>
      </c>
      <c r="J29" s="43" t="s">
        <v>231</v>
      </c>
      <c r="K29" s="43" t="s">
        <v>223</v>
      </c>
    </row>
    <row r="30" spans="1:11" ht="26.25" customHeight="1" x14ac:dyDescent="0.25">
      <c r="A30" s="136" t="s">
        <v>593</v>
      </c>
      <c r="B30" s="134" t="s">
        <v>155</v>
      </c>
      <c r="C30" s="135">
        <v>41939</v>
      </c>
      <c r="D30" s="9" t="s">
        <v>156</v>
      </c>
      <c r="E30" s="9">
        <v>2014</v>
      </c>
      <c r="F30" s="9" t="s">
        <v>158</v>
      </c>
      <c r="G30" s="215">
        <v>920958.8</v>
      </c>
      <c r="H30" s="215">
        <v>1</v>
      </c>
      <c r="I30" s="215">
        <v>0</v>
      </c>
      <c r="J30" s="43" t="s">
        <v>232</v>
      </c>
      <c r="K30" s="43" t="s">
        <v>224</v>
      </c>
    </row>
    <row r="31" spans="1:11" ht="28.5" customHeight="1" x14ac:dyDescent="0.25">
      <c r="A31" s="136" t="s">
        <v>594</v>
      </c>
      <c r="B31" s="134" t="s">
        <v>155</v>
      </c>
      <c r="C31" s="135">
        <v>41939</v>
      </c>
      <c r="D31" s="9" t="s">
        <v>156</v>
      </c>
      <c r="E31" s="9">
        <v>2014</v>
      </c>
      <c r="F31" s="9" t="s">
        <v>159</v>
      </c>
      <c r="G31" s="215">
        <v>920958.8</v>
      </c>
      <c r="H31" s="215">
        <v>1</v>
      </c>
      <c r="I31" s="215">
        <v>0</v>
      </c>
      <c r="J31" s="43" t="s">
        <v>233</v>
      </c>
      <c r="K31" s="43" t="s">
        <v>208</v>
      </c>
    </row>
    <row r="32" spans="1:11" ht="28.5" customHeight="1" x14ac:dyDescent="0.25">
      <c r="A32" s="136" t="s">
        <v>595</v>
      </c>
      <c r="B32" s="134" t="s">
        <v>155</v>
      </c>
      <c r="C32" s="135">
        <v>41939</v>
      </c>
      <c r="D32" s="9" t="s">
        <v>156</v>
      </c>
      <c r="E32" s="9">
        <v>2014</v>
      </c>
      <c r="F32" s="9" t="s">
        <v>160</v>
      </c>
      <c r="G32" s="215">
        <v>920958.8</v>
      </c>
      <c r="H32" s="215">
        <v>1</v>
      </c>
      <c r="I32" s="215">
        <v>0</v>
      </c>
      <c r="J32" s="43" t="s">
        <v>338</v>
      </c>
      <c r="K32" s="43" t="s">
        <v>339</v>
      </c>
    </row>
    <row r="33" spans="1:11" ht="28.5" customHeight="1" x14ac:dyDescent="0.25">
      <c r="A33" s="136" t="s">
        <v>596</v>
      </c>
      <c r="B33" s="134" t="s">
        <v>155</v>
      </c>
      <c r="C33" s="135">
        <v>41942</v>
      </c>
      <c r="D33" s="9" t="s">
        <v>156</v>
      </c>
      <c r="E33" s="9">
        <v>2015</v>
      </c>
      <c r="F33" s="9" t="s">
        <v>161</v>
      </c>
      <c r="G33" s="215">
        <v>920958.8</v>
      </c>
      <c r="H33" s="215">
        <v>1</v>
      </c>
      <c r="I33" s="215">
        <v>0</v>
      </c>
      <c r="J33" s="43" t="s">
        <v>234</v>
      </c>
      <c r="K33" s="43" t="s">
        <v>225</v>
      </c>
    </row>
    <row r="34" spans="1:11" ht="28.5" customHeight="1" x14ac:dyDescent="0.25">
      <c r="A34" s="136" t="s">
        <v>597</v>
      </c>
      <c r="B34" s="134" t="s">
        <v>155</v>
      </c>
      <c r="C34" s="135">
        <v>41942</v>
      </c>
      <c r="D34" s="9" t="s">
        <v>156</v>
      </c>
      <c r="E34" s="9">
        <v>2015</v>
      </c>
      <c r="F34" s="9" t="s">
        <v>162</v>
      </c>
      <c r="G34" s="215">
        <v>920958.8</v>
      </c>
      <c r="H34" s="215">
        <v>1</v>
      </c>
      <c r="I34" s="215">
        <v>0</v>
      </c>
      <c r="J34" s="43" t="s">
        <v>235</v>
      </c>
      <c r="K34" s="43" t="s">
        <v>226</v>
      </c>
    </row>
    <row r="35" spans="1:11" ht="28.5" customHeight="1" x14ac:dyDescent="0.25">
      <c r="A35" s="136" t="s">
        <v>598</v>
      </c>
      <c r="B35" s="134" t="s">
        <v>155</v>
      </c>
      <c r="C35" s="135">
        <v>41943</v>
      </c>
      <c r="D35" s="9" t="s">
        <v>156</v>
      </c>
      <c r="E35" s="9">
        <v>2013</v>
      </c>
      <c r="F35" s="9" t="s">
        <v>163</v>
      </c>
      <c r="G35" s="215">
        <v>635639.4</v>
      </c>
      <c r="H35" s="215">
        <v>1</v>
      </c>
      <c r="I35" s="215">
        <v>0</v>
      </c>
      <c r="J35" s="43" t="s">
        <v>236</v>
      </c>
      <c r="K35" s="43" t="s">
        <v>227</v>
      </c>
    </row>
    <row r="36" spans="1:11" ht="28.5" customHeight="1" x14ac:dyDescent="0.25">
      <c r="A36" s="136" t="s">
        <v>599</v>
      </c>
      <c r="B36" s="134" t="s">
        <v>155</v>
      </c>
      <c r="C36" s="135">
        <v>41943</v>
      </c>
      <c r="D36" s="9" t="s">
        <v>156</v>
      </c>
      <c r="E36" s="9">
        <v>2013</v>
      </c>
      <c r="F36" s="9" t="s">
        <v>164</v>
      </c>
      <c r="G36" s="215">
        <v>635639.4</v>
      </c>
      <c r="H36" s="215">
        <v>1</v>
      </c>
      <c r="I36" s="215">
        <v>0</v>
      </c>
      <c r="J36" s="43" t="s">
        <v>237</v>
      </c>
      <c r="K36" s="43" t="s">
        <v>221</v>
      </c>
    </row>
    <row r="37" spans="1:11" ht="28.5" customHeight="1" x14ac:dyDescent="0.25">
      <c r="A37" s="136" t="s">
        <v>600</v>
      </c>
      <c r="B37" s="134" t="s">
        <v>155</v>
      </c>
      <c r="C37" s="135">
        <v>41943</v>
      </c>
      <c r="D37" s="9" t="s">
        <v>156</v>
      </c>
      <c r="E37" s="9">
        <v>2013</v>
      </c>
      <c r="F37" s="9" t="s">
        <v>165</v>
      </c>
      <c r="G37" s="215">
        <v>635639.4</v>
      </c>
      <c r="H37" s="215">
        <v>1</v>
      </c>
      <c r="I37" s="215">
        <v>0</v>
      </c>
      <c r="J37" s="43" t="s">
        <v>238</v>
      </c>
      <c r="K37" s="43" t="s">
        <v>220</v>
      </c>
    </row>
    <row r="38" spans="1:11" ht="28.5" customHeight="1" x14ac:dyDescent="0.25">
      <c r="A38" s="136" t="s">
        <v>601</v>
      </c>
      <c r="B38" s="134" t="s">
        <v>155</v>
      </c>
      <c r="C38" s="135">
        <v>41943</v>
      </c>
      <c r="D38" s="9" t="s">
        <v>156</v>
      </c>
      <c r="E38" s="9">
        <v>2013</v>
      </c>
      <c r="F38" s="9" t="s">
        <v>166</v>
      </c>
      <c r="G38" s="215">
        <v>635639.4</v>
      </c>
      <c r="H38" s="215">
        <v>1</v>
      </c>
      <c r="I38" s="215">
        <v>0</v>
      </c>
      <c r="J38" s="43" t="s">
        <v>239</v>
      </c>
      <c r="K38" s="43" t="s">
        <v>219</v>
      </c>
    </row>
    <row r="39" spans="1:11" ht="28.5" customHeight="1" x14ac:dyDescent="0.25">
      <c r="A39" s="136" t="s">
        <v>602</v>
      </c>
      <c r="B39" s="134" t="s">
        <v>155</v>
      </c>
      <c r="C39" s="135">
        <v>41943</v>
      </c>
      <c r="D39" s="9" t="s">
        <v>156</v>
      </c>
      <c r="E39" s="9">
        <v>2013</v>
      </c>
      <c r="F39" s="9" t="s">
        <v>167</v>
      </c>
      <c r="G39" s="215">
        <v>635639.4</v>
      </c>
      <c r="H39" s="215">
        <v>1</v>
      </c>
      <c r="I39" s="215">
        <v>0</v>
      </c>
      <c r="J39" s="43" t="s">
        <v>240</v>
      </c>
      <c r="K39" s="43" t="s">
        <v>218</v>
      </c>
    </row>
    <row r="40" spans="1:11" ht="28.5" customHeight="1" x14ac:dyDescent="0.25">
      <c r="A40" s="136" t="s">
        <v>603</v>
      </c>
      <c r="B40" s="134" t="s">
        <v>155</v>
      </c>
      <c r="C40" s="135">
        <v>41943</v>
      </c>
      <c r="D40" s="9" t="s">
        <v>156</v>
      </c>
      <c r="E40" s="9">
        <v>2013</v>
      </c>
      <c r="F40" s="9" t="s">
        <v>168</v>
      </c>
      <c r="G40" s="215">
        <v>635639.4</v>
      </c>
      <c r="H40" s="215">
        <v>1</v>
      </c>
      <c r="I40" s="215">
        <v>0</v>
      </c>
      <c r="J40" s="43" t="s">
        <v>241</v>
      </c>
      <c r="K40" s="43" t="s">
        <v>217</v>
      </c>
    </row>
    <row r="41" spans="1:11" ht="28.5" customHeight="1" x14ac:dyDescent="0.25">
      <c r="A41" s="136" t="s">
        <v>604</v>
      </c>
      <c r="B41" s="134" t="s">
        <v>155</v>
      </c>
      <c r="C41" s="135">
        <v>41943</v>
      </c>
      <c r="D41" s="9" t="s">
        <v>156</v>
      </c>
      <c r="E41" s="9">
        <v>2013</v>
      </c>
      <c r="F41" s="9" t="s">
        <v>169</v>
      </c>
      <c r="G41" s="215">
        <v>635639.4</v>
      </c>
      <c r="H41" s="215">
        <v>1</v>
      </c>
      <c r="I41" s="215">
        <v>0</v>
      </c>
      <c r="J41" s="43" t="s">
        <v>242</v>
      </c>
      <c r="K41" s="43" t="s">
        <v>216</v>
      </c>
    </row>
    <row r="42" spans="1:11" ht="28.5" customHeight="1" x14ac:dyDescent="0.25">
      <c r="A42" s="136" t="s">
        <v>605</v>
      </c>
      <c r="B42" s="134" t="s">
        <v>155</v>
      </c>
      <c r="C42" s="135">
        <v>41943</v>
      </c>
      <c r="D42" s="9" t="s">
        <v>156</v>
      </c>
      <c r="E42" s="9">
        <v>2013</v>
      </c>
      <c r="F42" s="9" t="s">
        <v>170</v>
      </c>
      <c r="G42" s="215">
        <v>635639.4</v>
      </c>
      <c r="H42" s="215">
        <v>1</v>
      </c>
      <c r="I42" s="215">
        <v>0</v>
      </c>
      <c r="J42" s="43" t="s">
        <v>243</v>
      </c>
      <c r="K42" s="43" t="s">
        <v>215</v>
      </c>
    </row>
    <row r="43" spans="1:11" ht="28.5" customHeight="1" x14ac:dyDescent="0.25">
      <c r="A43" s="136" t="s">
        <v>606</v>
      </c>
      <c r="B43" s="134" t="s">
        <v>155</v>
      </c>
      <c r="C43" s="135">
        <v>41943</v>
      </c>
      <c r="D43" s="9" t="s">
        <v>156</v>
      </c>
      <c r="E43" s="9">
        <v>2013</v>
      </c>
      <c r="F43" s="9" t="s">
        <v>171</v>
      </c>
      <c r="G43" s="215">
        <v>635639.4</v>
      </c>
      <c r="H43" s="215">
        <v>1</v>
      </c>
      <c r="I43" s="215">
        <v>0</v>
      </c>
      <c r="J43" s="43" t="s">
        <v>244</v>
      </c>
      <c r="K43" s="43" t="s">
        <v>214</v>
      </c>
    </row>
    <row r="44" spans="1:11" ht="28.5" customHeight="1" x14ac:dyDescent="0.25">
      <c r="A44" s="136" t="s">
        <v>607</v>
      </c>
      <c r="B44" s="134" t="s">
        <v>155</v>
      </c>
      <c r="C44" s="135">
        <v>41943</v>
      </c>
      <c r="D44" s="9" t="s">
        <v>156</v>
      </c>
      <c r="E44" s="9">
        <v>2013</v>
      </c>
      <c r="F44" s="9" t="s">
        <v>172</v>
      </c>
      <c r="G44" s="215">
        <v>635639.4</v>
      </c>
      <c r="H44" s="215">
        <v>1</v>
      </c>
      <c r="I44" s="215">
        <v>0</v>
      </c>
      <c r="J44" s="43" t="s">
        <v>245</v>
      </c>
      <c r="K44" s="43" t="s">
        <v>213</v>
      </c>
    </row>
    <row r="45" spans="1:11" ht="27.75" customHeight="1" x14ac:dyDescent="0.25">
      <c r="A45" s="136" t="s">
        <v>608</v>
      </c>
      <c r="B45" s="134" t="s">
        <v>155</v>
      </c>
      <c r="C45" s="135">
        <v>41943</v>
      </c>
      <c r="D45" s="9" t="s">
        <v>156</v>
      </c>
      <c r="E45" s="9">
        <v>2013</v>
      </c>
      <c r="F45" s="9" t="s">
        <v>173</v>
      </c>
      <c r="G45" s="215">
        <v>635639.4</v>
      </c>
      <c r="H45" s="215">
        <v>1</v>
      </c>
      <c r="I45" s="215">
        <v>0</v>
      </c>
      <c r="J45" s="43" t="s">
        <v>246</v>
      </c>
      <c r="K45" s="43" t="s">
        <v>212</v>
      </c>
    </row>
    <row r="46" spans="1:11" ht="27.75" customHeight="1" x14ac:dyDescent="0.25">
      <c r="A46" s="136" t="s">
        <v>609</v>
      </c>
      <c r="B46" s="134" t="s">
        <v>155</v>
      </c>
      <c r="C46" s="135">
        <v>41943</v>
      </c>
      <c r="D46" s="9" t="s">
        <v>156</v>
      </c>
      <c r="E46" s="9">
        <v>2013</v>
      </c>
      <c r="F46" s="9" t="s">
        <v>174</v>
      </c>
      <c r="G46" s="215">
        <v>635639.4</v>
      </c>
      <c r="H46" s="215">
        <v>1</v>
      </c>
      <c r="I46" s="215">
        <v>0</v>
      </c>
      <c r="J46" s="43" t="s">
        <v>247</v>
      </c>
      <c r="K46" s="43" t="s">
        <v>211</v>
      </c>
    </row>
    <row r="47" spans="1:11" ht="27.75" customHeight="1" x14ac:dyDescent="0.25">
      <c r="A47" s="136" t="s">
        <v>610</v>
      </c>
      <c r="B47" s="134" t="s">
        <v>155</v>
      </c>
      <c r="C47" s="135">
        <v>41943</v>
      </c>
      <c r="D47" s="9" t="s">
        <v>156</v>
      </c>
      <c r="E47" s="9">
        <v>2013</v>
      </c>
      <c r="F47" s="9" t="s">
        <v>175</v>
      </c>
      <c r="G47" s="215">
        <v>635639.4</v>
      </c>
      <c r="H47" s="215">
        <v>1</v>
      </c>
      <c r="I47" s="215">
        <v>0</v>
      </c>
      <c r="J47" s="43" t="s">
        <v>248</v>
      </c>
      <c r="K47" s="43" t="s">
        <v>210</v>
      </c>
    </row>
    <row r="48" spans="1:11" ht="27.75" customHeight="1" x14ac:dyDescent="0.25">
      <c r="A48" s="136" t="s">
        <v>611</v>
      </c>
      <c r="B48" s="134" t="s">
        <v>155</v>
      </c>
      <c r="C48" s="135">
        <v>41962</v>
      </c>
      <c r="D48" s="9" t="s">
        <v>156</v>
      </c>
      <c r="E48" s="9">
        <v>2013</v>
      </c>
      <c r="F48" s="9" t="s">
        <v>176</v>
      </c>
      <c r="G48" s="215">
        <v>615450</v>
      </c>
      <c r="H48" s="215">
        <v>1</v>
      </c>
      <c r="I48" s="215">
        <v>0</v>
      </c>
      <c r="J48" s="43" t="s">
        <v>201</v>
      </c>
      <c r="K48" s="43" t="s">
        <v>201</v>
      </c>
    </row>
    <row r="49" spans="1:12" ht="23.25" customHeight="1" x14ac:dyDescent="0.25">
      <c r="A49" s="136" t="s">
        <v>612</v>
      </c>
      <c r="B49" s="134" t="s">
        <v>155</v>
      </c>
      <c r="C49" s="135">
        <v>41962</v>
      </c>
      <c r="D49" s="9" t="s">
        <v>156</v>
      </c>
      <c r="E49" s="9">
        <v>2013</v>
      </c>
      <c r="F49" s="9" t="s">
        <v>177</v>
      </c>
      <c r="G49" s="215">
        <v>615450</v>
      </c>
      <c r="H49" s="215">
        <v>1</v>
      </c>
      <c r="I49" s="215">
        <v>0</v>
      </c>
      <c r="J49" s="43" t="s">
        <v>201</v>
      </c>
      <c r="K49" s="43" t="s">
        <v>201</v>
      </c>
    </row>
    <row r="50" spans="1:12" ht="42" customHeight="1" x14ac:dyDescent="0.25">
      <c r="A50" s="136" t="s">
        <v>613</v>
      </c>
      <c r="B50" s="134" t="s">
        <v>299</v>
      </c>
      <c r="C50" s="135">
        <v>43433</v>
      </c>
      <c r="D50" s="9" t="s">
        <v>129</v>
      </c>
      <c r="E50" s="9">
        <v>2019</v>
      </c>
      <c r="F50" s="137" t="s">
        <v>300</v>
      </c>
      <c r="G50" s="216">
        <v>259504.5</v>
      </c>
      <c r="H50" s="216">
        <v>259504.5</v>
      </c>
      <c r="I50" s="215">
        <v>160395.17000000001</v>
      </c>
      <c r="J50" s="43" t="s">
        <v>379</v>
      </c>
      <c r="K50" s="43" t="s">
        <v>379</v>
      </c>
    </row>
    <row r="51" spans="1:12" ht="41.25" customHeight="1" x14ac:dyDescent="0.25">
      <c r="A51" s="136" t="s">
        <v>614</v>
      </c>
      <c r="B51" s="134" t="s">
        <v>299</v>
      </c>
      <c r="C51" s="135">
        <v>43433</v>
      </c>
      <c r="D51" s="9" t="s">
        <v>129</v>
      </c>
      <c r="E51" s="9">
        <v>2019</v>
      </c>
      <c r="F51" s="138" t="s">
        <v>301</v>
      </c>
      <c r="G51" s="217">
        <v>259504.5</v>
      </c>
      <c r="H51" s="217">
        <v>259504.5</v>
      </c>
      <c r="I51" s="215">
        <v>160395.17000000001</v>
      </c>
      <c r="J51" s="43" t="s">
        <v>379</v>
      </c>
      <c r="K51" s="43" t="s">
        <v>379</v>
      </c>
    </row>
    <row r="52" spans="1:12" x14ac:dyDescent="0.25">
      <c r="A52" s="49"/>
      <c r="B52" s="49"/>
      <c r="C52" s="139"/>
      <c r="D52" s="50"/>
      <c r="E52" s="50"/>
      <c r="F52" s="42" t="s">
        <v>21</v>
      </c>
      <c r="G52" s="218">
        <f>SUM(G6:G51)</f>
        <v>26035265.439999983</v>
      </c>
      <c r="H52" s="218">
        <f>SUM(H6:H51)</f>
        <v>519053</v>
      </c>
      <c r="I52" s="218">
        <f>SUM(I6:I51)</f>
        <v>320790.34000000003</v>
      </c>
      <c r="J52" s="140"/>
      <c r="K52" s="140"/>
    </row>
    <row r="53" spans="1:12" x14ac:dyDescent="0.25">
      <c r="A53" s="141"/>
      <c r="B53" s="141" t="s">
        <v>311</v>
      </c>
      <c r="C53" s="106"/>
      <c r="D53" s="90"/>
      <c r="E53" s="111"/>
      <c r="F53" s="142"/>
      <c r="G53" s="219"/>
      <c r="H53" s="219"/>
      <c r="I53" s="220"/>
      <c r="J53" s="143"/>
      <c r="K53" s="144"/>
    </row>
    <row r="54" spans="1:12" ht="41.25" customHeight="1" x14ac:dyDescent="0.25">
      <c r="A54" s="136" t="s">
        <v>615</v>
      </c>
      <c r="B54" s="145" t="s">
        <v>341</v>
      </c>
      <c r="C54" s="146">
        <v>43465</v>
      </c>
      <c r="D54" s="137" t="s">
        <v>123</v>
      </c>
      <c r="E54" s="137">
        <v>2019</v>
      </c>
      <c r="F54" s="137" t="s">
        <v>312</v>
      </c>
      <c r="G54" s="216">
        <v>121099.035</v>
      </c>
      <c r="H54" s="216">
        <v>121099.035</v>
      </c>
      <c r="I54" s="215">
        <v>72725.81</v>
      </c>
      <c r="J54" s="43" t="s">
        <v>203</v>
      </c>
      <c r="K54" s="43" t="s">
        <v>379</v>
      </c>
    </row>
    <row r="55" spans="1:12" ht="43.5" customHeight="1" x14ac:dyDescent="0.25">
      <c r="A55" s="136" t="s">
        <v>616</v>
      </c>
      <c r="B55" s="134" t="s">
        <v>341</v>
      </c>
      <c r="C55" s="135">
        <v>43465</v>
      </c>
      <c r="D55" s="9" t="s">
        <v>123</v>
      </c>
      <c r="E55" s="9">
        <v>2019</v>
      </c>
      <c r="F55" s="9" t="s">
        <v>312</v>
      </c>
      <c r="G55" s="215">
        <v>121099.035</v>
      </c>
      <c r="H55" s="215">
        <v>121099.035</v>
      </c>
      <c r="I55" s="215">
        <v>72725.81</v>
      </c>
      <c r="J55" s="43" t="s">
        <v>203</v>
      </c>
      <c r="K55" s="43" t="s">
        <v>379</v>
      </c>
    </row>
    <row r="56" spans="1:12" x14ac:dyDescent="0.25">
      <c r="A56" s="49"/>
      <c r="B56" s="49"/>
      <c r="C56" s="147"/>
      <c r="D56" s="148"/>
      <c r="E56" s="148"/>
      <c r="F56" s="42" t="s">
        <v>21</v>
      </c>
      <c r="G56" s="218">
        <f>SUM(G54:G55)</f>
        <v>242198.07</v>
      </c>
      <c r="H56" s="218">
        <f>SUM(H54:H55)</f>
        <v>242198.07</v>
      </c>
      <c r="I56" s="218">
        <f>SUM(I54:I55)</f>
        <v>145451.62</v>
      </c>
      <c r="J56" s="149"/>
      <c r="K56" s="144"/>
    </row>
    <row r="57" spans="1:12" x14ac:dyDescent="0.25">
      <c r="A57" s="150"/>
      <c r="B57" s="151" t="s">
        <v>103</v>
      </c>
      <c r="C57" s="152"/>
      <c r="D57" s="148"/>
      <c r="E57" s="148"/>
      <c r="F57" s="73"/>
      <c r="G57" s="221"/>
      <c r="H57" s="221"/>
      <c r="I57" s="221"/>
      <c r="J57" s="153"/>
      <c r="K57" s="144"/>
    </row>
    <row r="58" spans="1:12" x14ac:dyDescent="0.25">
      <c r="A58" s="150"/>
      <c r="B58" s="154" t="s">
        <v>328</v>
      </c>
      <c r="C58" s="152"/>
      <c r="D58" s="148"/>
      <c r="E58" s="148"/>
      <c r="F58" s="73"/>
      <c r="G58" s="221"/>
      <c r="H58" s="221"/>
      <c r="I58" s="221"/>
      <c r="J58" s="153"/>
      <c r="K58" s="144"/>
    </row>
    <row r="59" spans="1:12" x14ac:dyDescent="0.25">
      <c r="A59" s="74"/>
      <c r="B59" s="141" t="s">
        <v>329</v>
      </c>
      <c r="C59" s="152"/>
      <c r="D59" s="148"/>
      <c r="E59" s="148"/>
      <c r="F59" s="73"/>
      <c r="G59" s="221"/>
      <c r="H59" s="222"/>
      <c r="I59" s="222"/>
      <c r="J59" s="155"/>
      <c r="K59" s="156"/>
    </row>
    <row r="60" spans="1:12" ht="31.5" customHeight="1" x14ac:dyDescent="0.25">
      <c r="A60" s="157" t="s">
        <v>617</v>
      </c>
      <c r="B60" s="134" t="s">
        <v>330</v>
      </c>
      <c r="C60" s="158">
        <v>43433</v>
      </c>
      <c r="D60" s="9" t="s">
        <v>331</v>
      </c>
      <c r="E60" s="43" t="s">
        <v>332</v>
      </c>
      <c r="F60" s="9" t="s">
        <v>333</v>
      </c>
      <c r="G60" s="223">
        <v>65300</v>
      </c>
      <c r="H60" s="223">
        <v>65300</v>
      </c>
      <c r="I60" s="215">
        <v>20180.39</v>
      </c>
      <c r="J60" s="43" t="s">
        <v>203</v>
      </c>
      <c r="K60" s="43" t="s">
        <v>379</v>
      </c>
    </row>
    <row r="61" spans="1:12" x14ac:dyDescent="0.25">
      <c r="A61" s="159"/>
      <c r="B61" s="160"/>
      <c r="C61" s="152"/>
      <c r="D61" s="148"/>
      <c r="E61" s="148"/>
      <c r="F61" s="42" t="s">
        <v>21</v>
      </c>
      <c r="G61" s="218">
        <f>SUM(G60)</f>
        <v>65300</v>
      </c>
      <c r="H61" s="218">
        <f>SUM(H60)</f>
        <v>65300</v>
      </c>
      <c r="I61" s="218">
        <f>SUM(I60)</f>
        <v>20180.39</v>
      </c>
      <c r="J61" s="143"/>
      <c r="K61" s="161"/>
    </row>
    <row r="62" spans="1:12" ht="18.75" customHeight="1" x14ac:dyDescent="0.25">
      <c r="A62" s="41"/>
      <c r="B62" s="33" t="s">
        <v>109</v>
      </c>
      <c r="C62" s="152"/>
      <c r="D62" s="148"/>
      <c r="E62" s="148"/>
      <c r="F62" s="148"/>
      <c r="G62" s="224"/>
      <c r="H62" s="224"/>
      <c r="I62" s="224"/>
      <c r="J62" s="153"/>
      <c r="K62" s="144"/>
    </row>
    <row r="63" spans="1:12" ht="27" customHeight="1" x14ac:dyDescent="0.25">
      <c r="A63" s="162" t="s">
        <v>618</v>
      </c>
      <c r="B63" s="134" t="s">
        <v>178</v>
      </c>
      <c r="C63" s="135">
        <v>40544</v>
      </c>
      <c r="D63" s="9" t="s">
        <v>179</v>
      </c>
      <c r="E63" s="9" t="s">
        <v>180</v>
      </c>
      <c r="F63" s="9">
        <v>1012066062</v>
      </c>
      <c r="G63" s="215">
        <v>55900</v>
      </c>
      <c r="H63" s="215">
        <v>1</v>
      </c>
      <c r="I63" s="215">
        <v>0</v>
      </c>
      <c r="J63" s="43" t="s">
        <v>201</v>
      </c>
      <c r="K63" s="43" t="s">
        <v>204</v>
      </c>
      <c r="L63" s="12"/>
    </row>
    <row r="64" spans="1:12" ht="27" customHeight="1" x14ac:dyDescent="0.25">
      <c r="A64" s="162" t="s">
        <v>619</v>
      </c>
      <c r="B64" s="134" t="s">
        <v>178</v>
      </c>
      <c r="C64" s="135">
        <v>40544</v>
      </c>
      <c r="D64" s="9" t="s">
        <v>179</v>
      </c>
      <c r="E64" s="9" t="s">
        <v>180</v>
      </c>
      <c r="F64" s="9">
        <v>101206063</v>
      </c>
      <c r="G64" s="215">
        <v>55900</v>
      </c>
      <c r="H64" s="215">
        <v>1</v>
      </c>
      <c r="I64" s="215">
        <v>0</v>
      </c>
      <c r="J64" s="43" t="s">
        <v>201</v>
      </c>
      <c r="K64" s="43" t="s">
        <v>204</v>
      </c>
      <c r="L64" s="12"/>
    </row>
    <row r="65" spans="1:12" ht="27" customHeight="1" x14ac:dyDescent="0.25">
      <c r="A65" s="162" t="s">
        <v>620</v>
      </c>
      <c r="B65" s="134" t="s">
        <v>181</v>
      </c>
      <c r="C65" s="135">
        <v>40562</v>
      </c>
      <c r="D65" s="9" t="s">
        <v>182</v>
      </c>
      <c r="E65" s="9" t="s">
        <v>183</v>
      </c>
      <c r="F65" s="163" t="s">
        <v>184</v>
      </c>
      <c r="G65" s="215">
        <v>105000</v>
      </c>
      <c r="H65" s="215">
        <v>105000</v>
      </c>
      <c r="I65" s="215">
        <v>104999</v>
      </c>
      <c r="J65" s="43" t="s">
        <v>201</v>
      </c>
      <c r="K65" s="43" t="s">
        <v>204</v>
      </c>
      <c r="L65" s="12"/>
    </row>
    <row r="66" spans="1:12" ht="32.25" customHeight="1" x14ac:dyDescent="0.25">
      <c r="A66" s="162" t="s">
        <v>621</v>
      </c>
      <c r="B66" s="134" t="s">
        <v>181</v>
      </c>
      <c r="C66" s="135">
        <v>40562</v>
      </c>
      <c r="D66" s="9" t="s">
        <v>182</v>
      </c>
      <c r="E66" s="9" t="s">
        <v>183</v>
      </c>
      <c r="F66" s="163" t="s">
        <v>185</v>
      </c>
      <c r="G66" s="215">
        <v>105000</v>
      </c>
      <c r="H66" s="215">
        <v>105000</v>
      </c>
      <c r="I66" s="215">
        <v>104999</v>
      </c>
      <c r="J66" s="43" t="s">
        <v>203</v>
      </c>
      <c r="K66" s="43" t="s">
        <v>205</v>
      </c>
      <c r="L66" s="12"/>
    </row>
    <row r="67" spans="1:12" ht="27" customHeight="1" x14ac:dyDescent="0.25">
      <c r="A67" s="162" t="s">
        <v>622</v>
      </c>
      <c r="B67" s="134" t="s">
        <v>181</v>
      </c>
      <c r="C67" s="135">
        <v>40562</v>
      </c>
      <c r="D67" s="9" t="s">
        <v>182</v>
      </c>
      <c r="E67" s="9" t="s">
        <v>183</v>
      </c>
      <c r="F67" s="163" t="s">
        <v>186</v>
      </c>
      <c r="G67" s="215">
        <v>105000</v>
      </c>
      <c r="H67" s="215">
        <v>105000</v>
      </c>
      <c r="I67" s="215">
        <v>104999</v>
      </c>
      <c r="J67" s="43" t="s">
        <v>201</v>
      </c>
      <c r="K67" s="43" t="s">
        <v>204</v>
      </c>
      <c r="L67" s="12"/>
    </row>
    <row r="68" spans="1:12" ht="29.25" customHeight="1" x14ac:dyDescent="0.25">
      <c r="A68" s="162" t="s">
        <v>623</v>
      </c>
      <c r="B68" s="134" t="s">
        <v>187</v>
      </c>
      <c r="C68" s="135">
        <v>40563</v>
      </c>
      <c r="D68" s="9" t="s">
        <v>188</v>
      </c>
      <c r="E68" s="9" t="s">
        <v>189</v>
      </c>
      <c r="F68" s="9" t="s">
        <v>190</v>
      </c>
      <c r="G68" s="215">
        <v>509420</v>
      </c>
      <c r="H68" s="215">
        <v>509420</v>
      </c>
      <c r="I68" s="215">
        <v>509419</v>
      </c>
      <c r="J68" s="43" t="s">
        <v>201</v>
      </c>
      <c r="K68" s="43" t="s">
        <v>204</v>
      </c>
      <c r="L68" s="12"/>
    </row>
    <row r="69" spans="1:12" ht="29.25" customHeight="1" x14ac:dyDescent="0.25">
      <c r="A69" s="162" t="s">
        <v>624</v>
      </c>
      <c r="B69" s="134" t="s">
        <v>187</v>
      </c>
      <c r="C69" s="135">
        <v>40563</v>
      </c>
      <c r="D69" s="9" t="s">
        <v>188</v>
      </c>
      <c r="E69" s="9" t="s">
        <v>189</v>
      </c>
      <c r="F69" s="9" t="s">
        <v>191</v>
      </c>
      <c r="G69" s="215">
        <v>509420</v>
      </c>
      <c r="H69" s="215">
        <v>509420</v>
      </c>
      <c r="I69" s="215">
        <v>509419</v>
      </c>
      <c r="J69" s="43" t="s">
        <v>203</v>
      </c>
      <c r="K69" s="43" t="s">
        <v>205</v>
      </c>
      <c r="L69" s="12"/>
    </row>
    <row r="70" spans="1:12" ht="29.25" customHeight="1" x14ac:dyDescent="0.25">
      <c r="A70" s="162" t="s">
        <v>625</v>
      </c>
      <c r="B70" s="134" t="s">
        <v>192</v>
      </c>
      <c r="C70" s="135">
        <v>40563</v>
      </c>
      <c r="D70" s="9" t="s">
        <v>193</v>
      </c>
      <c r="E70" s="9">
        <v>1000</v>
      </c>
      <c r="F70" s="9" t="s">
        <v>194</v>
      </c>
      <c r="G70" s="215">
        <v>329000</v>
      </c>
      <c r="H70" s="215">
        <v>329000</v>
      </c>
      <c r="I70" s="215">
        <v>328999</v>
      </c>
      <c r="J70" s="43" t="s">
        <v>203</v>
      </c>
      <c r="K70" s="43" t="s">
        <v>205</v>
      </c>
      <c r="L70" s="12"/>
    </row>
    <row r="71" spans="1:12" ht="28.5" customHeight="1" x14ac:dyDescent="0.25">
      <c r="A71" s="162" t="s">
        <v>626</v>
      </c>
      <c r="B71" s="134" t="s">
        <v>192</v>
      </c>
      <c r="C71" s="135">
        <v>40563</v>
      </c>
      <c r="D71" s="9" t="s">
        <v>193</v>
      </c>
      <c r="E71" s="9">
        <v>1000</v>
      </c>
      <c r="F71" s="9" t="s">
        <v>195</v>
      </c>
      <c r="G71" s="215">
        <v>329000</v>
      </c>
      <c r="H71" s="215">
        <v>329000</v>
      </c>
      <c r="I71" s="215">
        <v>328999</v>
      </c>
      <c r="J71" s="43" t="s">
        <v>201</v>
      </c>
      <c r="K71" s="43" t="s">
        <v>204</v>
      </c>
      <c r="L71" s="12"/>
    </row>
    <row r="72" spans="1:12" ht="28.5" customHeight="1" x14ac:dyDescent="0.25">
      <c r="A72" s="162" t="s">
        <v>627</v>
      </c>
      <c r="B72" s="134" t="s">
        <v>187</v>
      </c>
      <c r="C72" s="135">
        <v>40630</v>
      </c>
      <c r="D72" s="9" t="s">
        <v>196</v>
      </c>
      <c r="E72" s="9" t="s">
        <v>197</v>
      </c>
      <c r="F72" s="9" t="s">
        <v>198</v>
      </c>
      <c r="G72" s="215">
        <v>2221400</v>
      </c>
      <c r="H72" s="215">
        <v>2221400</v>
      </c>
      <c r="I72" s="215">
        <v>2221399</v>
      </c>
      <c r="J72" s="43" t="s">
        <v>202</v>
      </c>
      <c r="K72" s="43" t="s">
        <v>206</v>
      </c>
    </row>
    <row r="73" spans="1:12" ht="46.5" customHeight="1" x14ac:dyDescent="0.25">
      <c r="A73" s="136" t="s">
        <v>628</v>
      </c>
      <c r="B73" s="134" t="s">
        <v>323</v>
      </c>
      <c r="C73" s="135">
        <v>43790</v>
      </c>
      <c r="D73" s="9" t="s">
        <v>324</v>
      </c>
      <c r="E73" s="9" t="s">
        <v>325</v>
      </c>
      <c r="F73" s="164">
        <v>8398278379</v>
      </c>
      <c r="G73" s="225">
        <v>5543</v>
      </c>
      <c r="H73" s="225">
        <v>5543</v>
      </c>
      <c r="I73" s="215">
        <v>1170.8499999999999</v>
      </c>
      <c r="J73" s="134" t="s">
        <v>376</v>
      </c>
      <c r="K73" s="134" t="s">
        <v>209</v>
      </c>
    </row>
    <row r="74" spans="1:12" ht="42" customHeight="1" x14ac:dyDescent="0.25">
      <c r="A74" s="165" t="s">
        <v>629</v>
      </c>
      <c r="B74" s="134" t="s">
        <v>323</v>
      </c>
      <c r="C74" s="166">
        <v>43790</v>
      </c>
      <c r="D74" s="138" t="s">
        <v>324</v>
      </c>
      <c r="E74" s="138" t="s">
        <v>325</v>
      </c>
      <c r="F74" s="167">
        <v>8398278182</v>
      </c>
      <c r="G74" s="225">
        <v>5543</v>
      </c>
      <c r="H74" s="225">
        <v>5543</v>
      </c>
      <c r="I74" s="215">
        <v>1170.8499999999999</v>
      </c>
      <c r="J74" s="134" t="s">
        <v>377</v>
      </c>
      <c r="K74" s="134" t="s">
        <v>378</v>
      </c>
    </row>
    <row r="75" spans="1:12" x14ac:dyDescent="0.25">
      <c r="A75" s="159"/>
      <c r="B75" s="160"/>
      <c r="C75" s="152"/>
      <c r="D75" s="148"/>
      <c r="E75" s="168"/>
      <c r="F75" s="42" t="s">
        <v>21</v>
      </c>
      <c r="G75" s="218">
        <f>SUM(G63:G74)</f>
        <v>4336126</v>
      </c>
      <c r="H75" s="218">
        <f>SUM(H63:H74)</f>
        <v>4224328</v>
      </c>
      <c r="I75" s="218">
        <f>SUM(I63:I74)</f>
        <v>4215573.6999999993</v>
      </c>
      <c r="J75" s="169"/>
      <c r="K75" s="168"/>
    </row>
    <row r="76" spans="1:12" x14ac:dyDescent="0.25">
      <c r="A76" s="49"/>
      <c r="B76" s="49"/>
      <c r="C76" s="139"/>
      <c r="D76" s="50"/>
      <c r="E76" s="253" t="s">
        <v>199</v>
      </c>
      <c r="F76" s="253"/>
      <c r="G76" s="226">
        <f>+G75+G61+G56+G52</f>
        <v>30678889.509999983</v>
      </c>
      <c r="H76" s="226">
        <f>H75+H61+H56+H52</f>
        <v>5050879.07</v>
      </c>
      <c r="I76" s="226">
        <f>+I75+I61+I56+I52</f>
        <v>4701996.0499999989</v>
      </c>
      <c r="J76" s="170"/>
      <c r="K76" s="50"/>
    </row>
    <row r="77" spans="1:12" x14ac:dyDescent="0.25">
      <c r="A77" s="49"/>
      <c r="B77" s="49"/>
      <c r="C77" s="139"/>
      <c r="D77" s="50"/>
      <c r="E77" s="50"/>
      <c r="F77" s="171"/>
      <c r="G77" s="227"/>
      <c r="H77" s="227"/>
      <c r="I77" s="227"/>
      <c r="J77" s="50"/>
      <c r="K77" s="50"/>
    </row>
    <row r="78" spans="1:12" x14ac:dyDescent="0.25">
      <c r="A78" s="49" t="s">
        <v>640</v>
      </c>
      <c r="B78" s="49"/>
      <c r="C78" s="139"/>
      <c r="D78" s="50"/>
      <c r="E78" s="50"/>
      <c r="F78" s="171"/>
      <c r="G78" s="227"/>
      <c r="H78" s="227"/>
      <c r="I78" s="227"/>
      <c r="J78" s="50"/>
      <c r="K78" s="50"/>
    </row>
    <row r="79" spans="1:12" x14ac:dyDescent="0.25">
      <c r="A79" s="49"/>
      <c r="B79" s="49"/>
      <c r="C79" s="139"/>
      <c r="D79" s="50"/>
      <c r="E79" s="50"/>
      <c r="F79" s="171"/>
      <c r="G79" s="227"/>
      <c r="H79" s="227"/>
      <c r="I79" s="227"/>
      <c r="J79" s="50"/>
      <c r="K79" s="50"/>
    </row>
    <row r="80" spans="1:12" x14ac:dyDescent="0.25">
      <c r="A80" s="49"/>
      <c r="B80" s="49"/>
      <c r="C80" s="139"/>
      <c r="D80" s="50"/>
      <c r="E80" s="50"/>
      <c r="F80" s="171"/>
      <c r="G80" s="227"/>
      <c r="H80" s="227"/>
      <c r="I80" s="227"/>
      <c r="J80" s="50"/>
      <c r="K80" s="50"/>
    </row>
    <row r="81" spans="1:11" x14ac:dyDescent="0.25">
      <c r="A81" s="49"/>
      <c r="B81" s="49"/>
      <c r="C81" s="139"/>
      <c r="D81" s="50"/>
      <c r="E81" s="50"/>
      <c r="F81" s="171"/>
      <c r="G81" s="227"/>
      <c r="H81" s="227"/>
      <c r="I81" s="227"/>
      <c r="J81" s="172"/>
      <c r="K81" s="50"/>
    </row>
    <row r="82" spans="1:11" x14ac:dyDescent="0.25">
      <c r="A82" s="49"/>
      <c r="B82" s="239" t="s">
        <v>342</v>
      </c>
      <c r="C82" s="239"/>
      <c r="D82" s="27"/>
      <c r="E82" s="44"/>
      <c r="F82" s="239" t="s">
        <v>344</v>
      </c>
      <c r="G82" s="239"/>
      <c r="H82" s="200"/>
      <c r="I82" s="250" t="s">
        <v>345</v>
      </c>
      <c r="J82" s="250"/>
      <c r="K82" s="50"/>
    </row>
    <row r="83" spans="1:11" x14ac:dyDescent="0.25">
      <c r="A83" s="49"/>
      <c r="B83" s="72"/>
      <c r="C83" s="72"/>
      <c r="D83" s="27"/>
      <c r="E83" s="72"/>
      <c r="F83" s="72"/>
      <c r="G83" s="200"/>
      <c r="H83" s="200"/>
      <c r="I83" s="228"/>
      <c r="J83" s="62"/>
      <c r="K83" s="50"/>
    </row>
    <row r="84" spans="1:11" x14ac:dyDescent="0.25">
      <c r="A84" s="49"/>
      <c r="B84" s="44"/>
      <c r="C84" s="45"/>
      <c r="D84" s="8"/>
      <c r="E84" s="48"/>
      <c r="F84" s="48"/>
      <c r="G84" s="201"/>
      <c r="H84" s="201"/>
      <c r="I84" s="229"/>
      <c r="J84" s="48"/>
      <c r="K84" s="50"/>
    </row>
    <row r="85" spans="1:11" x14ac:dyDescent="0.25">
      <c r="A85" s="49"/>
      <c r="B85" s="46"/>
      <c r="C85" s="47"/>
      <c r="D85" s="15"/>
      <c r="E85" s="44"/>
      <c r="F85" s="47"/>
      <c r="G85" s="236"/>
      <c r="H85" s="202"/>
      <c r="I85" s="230"/>
      <c r="J85" s="47"/>
      <c r="K85" s="50"/>
    </row>
    <row r="86" spans="1:11" x14ac:dyDescent="0.25">
      <c r="A86" s="49"/>
      <c r="B86" s="239" t="s">
        <v>313</v>
      </c>
      <c r="C86" s="239"/>
      <c r="D86" s="15"/>
      <c r="E86" s="234"/>
      <c r="F86" s="251" t="s">
        <v>309</v>
      </c>
      <c r="G86" s="251"/>
      <c r="H86" s="202"/>
      <c r="I86" s="251" t="s">
        <v>347</v>
      </c>
      <c r="J86" s="251"/>
      <c r="K86" s="50"/>
    </row>
    <row r="87" spans="1:11" x14ac:dyDescent="0.25">
      <c r="A87" s="49"/>
      <c r="B87" s="240" t="s">
        <v>469</v>
      </c>
      <c r="C87" s="240"/>
      <c r="E87" s="233"/>
      <c r="F87" s="249" t="s">
        <v>343</v>
      </c>
      <c r="G87" s="249"/>
      <c r="I87" s="249" t="s">
        <v>346</v>
      </c>
      <c r="J87" s="249"/>
      <c r="K87" s="50"/>
    </row>
    <row r="131" spans="11:12" x14ac:dyDescent="0.25">
      <c r="K131" s="12"/>
    </row>
    <row r="134" spans="11:12" x14ac:dyDescent="0.25">
      <c r="L134" s="12"/>
    </row>
  </sheetData>
  <mergeCells count="11">
    <mergeCell ref="B86:C86"/>
    <mergeCell ref="I86:J86"/>
    <mergeCell ref="B87:C87"/>
    <mergeCell ref="I87:J87"/>
    <mergeCell ref="F86:G86"/>
    <mergeCell ref="F87:G87"/>
    <mergeCell ref="A1:K1"/>
    <mergeCell ref="B82:C82"/>
    <mergeCell ref="I82:J82"/>
    <mergeCell ref="E76:F76"/>
    <mergeCell ref="F82:G82"/>
  </mergeCells>
  <printOptions horizontalCentered="1"/>
  <pageMargins left="0" right="0" top="1.4960629921259843" bottom="1.1811023622047245" header="0.31496062992125984" footer="0.31496062992125984"/>
  <pageSetup scale="88" orientation="landscape" r:id="rId1"/>
  <headerFooter>
    <oddHeader>&amp;R&amp;G</oddHead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abSelected="1" view="pageLayout" zoomScale="80" zoomScaleNormal="100" zoomScaleSheetLayoutView="100" zoomScalePageLayoutView="80" workbookViewId="0">
      <selection activeCell="A34" sqref="A34"/>
    </sheetView>
  </sheetViews>
  <sheetFormatPr baseColWidth="10" defaultRowHeight="15" x14ac:dyDescent="0.25"/>
  <cols>
    <col min="2" max="2" width="18.42578125" customWidth="1"/>
    <col min="3" max="3" width="24.85546875" customWidth="1"/>
    <col min="4" max="4" width="9.85546875" customWidth="1"/>
    <col min="5" max="5" width="11.28515625" customWidth="1"/>
    <col min="6" max="6" width="14.42578125" customWidth="1"/>
    <col min="7" max="7" width="18" customWidth="1"/>
    <col min="8" max="8" width="15.140625" customWidth="1"/>
    <col min="9" max="9" width="15.42578125" customWidth="1"/>
    <col min="10" max="10" width="14.85546875" customWidth="1"/>
    <col min="11" max="11" width="11.140625" customWidth="1"/>
    <col min="12" max="12" width="8.140625" customWidth="1"/>
    <col min="13" max="13" width="8.28515625" customWidth="1"/>
  </cols>
  <sheetData>
    <row r="1" spans="1:10" x14ac:dyDescent="0.25">
      <c r="A1" s="243" t="s">
        <v>639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</row>
    <row r="3" spans="1:10" ht="19.5" x14ac:dyDescent="0.25">
      <c r="A3" s="42" t="s">
        <v>431</v>
      </c>
      <c r="B3" s="42" t="s">
        <v>433</v>
      </c>
      <c r="C3" s="2" t="s">
        <v>1</v>
      </c>
      <c r="D3" s="53" t="s">
        <v>375</v>
      </c>
      <c r="E3" s="53" t="s">
        <v>2</v>
      </c>
      <c r="F3" s="42" t="s">
        <v>3</v>
      </c>
      <c r="G3" s="42" t="s">
        <v>4</v>
      </c>
      <c r="H3" s="4" t="s">
        <v>432</v>
      </c>
      <c r="I3" s="53" t="s">
        <v>253</v>
      </c>
      <c r="J3" s="53" t="s">
        <v>254</v>
      </c>
    </row>
    <row r="4" spans="1:10" x14ac:dyDescent="0.25">
      <c r="A4" s="257" t="s">
        <v>434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0" ht="34.5" customHeight="1" x14ac:dyDescent="0.25">
      <c r="A5" s="9" t="s">
        <v>403</v>
      </c>
      <c r="B5" s="56" t="s">
        <v>404</v>
      </c>
      <c r="C5" s="54" t="s">
        <v>348</v>
      </c>
      <c r="D5" s="55">
        <v>43817</v>
      </c>
      <c r="E5" s="43" t="s">
        <v>381</v>
      </c>
      <c r="F5" s="43" t="s">
        <v>382</v>
      </c>
      <c r="G5" s="43" t="s">
        <v>383</v>
      </c>
      <c r="H5" s="59">
        <v>189</v>
      </c>
      <c r="I5" s="54" t="s">
        <v>347</v>
      </c>
      <c r="J5" s="54" t="s">
        <v>274</v>
      </c>
    </row>
    <row r="6" spans="1:10" ht="31.5" customHeight="1" x14ac:dyDescent="0.25">
      <c r="A6" s="9" t="s">
        <v>405</v>
      </c>
      <c r="B6" s="56" t="s">
        <v>404</v>
      </c>
      <c r="C6" s="54" t="s">
        <v>348</v>
      </c>
      <c r="D6" s="55">
        <v>43817</v>
      </c>
      <c r="E6" s="43" t="s">
        <v>381</v>
      </c>
      <c r="F6" s="43" t="s">
        <v>382</v>
      </c>
      <c r="G6" s="43" t="s">
        <v>383</v>
      </c>
      <c r="H6" s="59">
        <v>189</v>
      </c>
      <c r="I6" s="54" t="s">
        <v>347</v>
      </c>
      <c r="J6" s="54" t="s">
        <v>274</v>
      </c>
    </row>
    <row r="7" spans="1:10" ht="33" customHeight="1" x14ac:dyDescent="0.25">
      <c r="A7" s="9" t="s">
        <v>406</v>
      </c>
      <c r="B7" s="56" t="s">
        <v>404</v>
      </c>
      <c r="C7" s="54" t="s">
        <v>348</v>
      </c>
      <c r="D7" s="55">
        <v>43817</v>
      </c>
      <c r="E7" s="43" t="s">
        <v>381</v>
      </c>
      <c r="F7" s="43" t="s">
        <v>382</v>
      </c>
      <c r="G7" s="43" t="s">
        <v>383</v>
      </c>
      <c r="H7" s="59">
        <v>189</v>
      </c>
      <c r="I7" s="54" t="s">
        <v>347</v>
      </c>
      <c r="J7" s="54" t="s">
        <v>274</v>
      </c>
    </row>
    <row r="8" spans="1:10" ht="30.75" customHeight="1" x14ac:dyDescent="0.25">
      <c r="A8" s="9" t="s">
        <v>407</v>
      </c>
      <c r="B8" s="56" t="s">
        <v>404</v>
      </c>
      <c r="C8" s="54" t="s">
        <v>348</v>
      </c>
      <c r="D8" s="55">
        <v>43817</v>
      </c>
      <c r="E8" s="43" t="s">
        <v>381</v>
      </c>
      <c r="F8" s="43" t="s">
        <v>382</v>
      </c>
      <c r="G8" s="43" t="s">
        <v>383</v>
      </c>
      <c r="H8" s="59">
        <v>189</v>
      </c>
      <c r="I8" s="54" t="s">
        <v>347</v>
      </c>
      <c r="J8" s="54" t="s">
        <v>274</v>
      </c>
    </row>
    <row r="9" spans="1:10" ht="33" customHeight="1" x14ac:dyDescent="0.25">
      <c r="A9" s="9" t="s">
        <v>408</v>
      </c>
      <c r="B9" s="56" t="s">
        <v>404</v>
      </c>
      <c r="C9" s="54" t="s">
        <v>348</v>
      </c>
      <c r="D9" s="55">
        <v>43817</v>
      </c>
      <c r="E9" s="43" t="s">
        <v>381</v>
      </c>
      <c r="F9" s="43" t="s">
        <v>382</v>
      </c>
      <c r="G9" s="43" t="s">
        <v>383</v>
      </c>
      <c r="H9" s="59">
        <v>189</v>
      </c>
      <c r="I9" s="54" t="s">
        <v>347</v>
      </c>
      <c r="J9" s="54" t="s">
        <v>274</v>
      </c>
    </row>
    <row r="10" spans="1:10" ht="31.5" customHeight="1" x14ac:dyDescent="0.25">
      <c r="A10" s="9" t="s">
        <v>409</v>
      </c>
      <c r="B10" s="56" t="s">
        <v>404</v>
      </c>
      <c r="C10" s="54" t="s">
        <v>348</v>
      </c>
      <c r="D10" s="55">
        <v>43817</v>
      </c>
      <c r="E10" s="43" t="s">
        <v>381</v>
      </c>
      <c r="F10" s="43" t="s">
        <v>382</v>
      </c>
      <c r="G10" s="43" t="s">
        <v>383</v>
      </c>
      <c r="H10" s="59">
        <v>189</v>
      </c>
      <c r="I10" s="54" t="s">
        <v>347</v>
      </c>
      <c r="J10" s="54" t="s">
        <v>274</v>
      </c>
    </row>
    <row r="11" spans="1:10" ht="33" customHeight="1" x14ac:dyDescent="0.25">
      <c r="A11" s="9" t="s">
        <v>410</v>
      </c>
      <c r="B11" s="56" t="s">
        <v>404</v>
      </c>
      <c r="C11" s="54" t="s">
        <v>348</v>
      </c>
      <c r="D11" s="55">
        <v>43817</v>
      </c>
      <c r="E11" s="43" t="s">
        <v>381</v>
      </c>
      <c r="F11" s="43" t="s">
        <v>382</v>
      </c>
      <c r="G11" s="43" t="s">
        <v>383</v>
      </c>
      <c r="H11" s="59">
        <v>189</v>
      </c>
      <c r="I11" s="54" t="s">
        <v>347</v>
      </c>
      <c r="J11" s="54" t="s">
        <v>274</v>
      </c>
    </row>
    <row r="12" spans="1:10" ht="33" customHeight="1" x14ac:dyDescent="0.25">
      <c r="A12" s="9" t="s">
        <v>411</v>
      </c>
      <c r="B12" s="56" t="s">
        <v>404</v>
      </c>
      <c r="C12" s="54" t="s">
        <v>348</v>
      </c>
      <c r="D12" s="55">
        <v>43817</v>
      </c>
      <c r="E12" s="43" t="s">
        <v>381</v>
      </c>
      <c r="F12" s="43" t="s">
        <v>382</v>
      </c>
      <c r="G12" s="43" t="s">
        <v>383</v>
      </c>
      <c r="H12" s="59">
        <v>189</v>
      </c>
      <c r="I12" s="54" t="s">
        <v>347</v>
      </c>
      <c r="J12" s="54" t="s">
        <v>274</v>
      </c>
    </row>
    <row r="13" spans="1:10" ht="34.5" customHeight="1" x14ac:dyDescent="0.25">
      <c r="A13" s="9" t="s">
        <v>412</v>
      </c>
      <c r="B13" s="56" t="s">
        <v>404</v>
      </c>
      <c r="C13" s="54" t="s">
        <v>348</v>
      </c>
      <c r="D13" s="55">
        <v>43817</v>
      </c>
      <c r="E13" s="43" t="s">
        <v>381</v>
      </c>
      <c r="F13" s="43" t="s">
        <v>382</v>
      </c>
      <c r="G13" s="43" t="s">
        <v>383</v>
      </c>
      <c r="H13" s="59">
        <v>189</v>
      </c>
      <c r="I13" s="54" t="s">
        <v>347</v>
      </c>
      <c r="J13" s="54" t="s">
        <v>274</v>
      </c>
    </row>
    <row r="14" spans="1:10" ht="35.25" customHeight="1" x14ac:dyDescent="0.25">
      <c r="A14" s="9" t="s">
        <v>413</v>
      </c>
      <c r="B14" s="56" t="s">
        <v>404</v>
      </c>
      <c r="C14" s="54" t="s">
        <v>348</v>
      </c>
      <c r="D14" s="55">
        <v>43817</v>
      </c>
      <c r="E14" s="43" t="s">
        <v>381</v>
      </c>
      <c r="F14" s="63" t="s">
        <v>382</v>
      </c>
      <c r="G14" s="63" t="s">
        <v>383</v>
      </c>
      <c r="H14" s="64">
        <v>189</v>
      </c>
      <c r="I14" s="54" t="s">
        <v>347</v>
      </c>
      <c r="J14" s="54" t="s">
        <v>274</v>
      </c>
    </row>
    <row r="15" spans="1:10" ht="39" customHeight="1" x14ac:dyDescent="0.25">
      <c r="A15" s="9" t="s">
        <v>414</v>
      </c>
      <c r="B15" s="56" t="s">
        <v>387</v>
      </c>
      <c r="C15" s="54" t="s">
        <v>370</v>
      </c>
      <c r="D15" s="55">
        <v>43817</v>
      </c>
      <c r="E15" s="43" t="s">
        <v>369</v>
      </c>
      <c r="F15" s="43" t="s">
        <v>382</v>
      </c>
      <c r="G15" s="43" t="s">
        <v>383</v>
      </c>
      <c r="H15" s="59">
        <v>3200</v>
      </c>
      <c r="I15" s="54" t="s">
        <v>347</v>
      </c>
      <c r="J15" s="54" t="s">
        <v>274</v>
      </c>
    </row>
    <row r="16" spans="1:10" ht="40.5" customHeight="1" x14ac:dyDescent="0.25">
      <c r="A16" s="9" t="s">
        <v>415</v>
      </c>
      <c r="B16" s="43" t="s">
        <v>402</v>
      </c>
      <c r="C16" s="54" t="s">
        <v>349</v>
      </c>
      <c r="D16" s="55">
        <v>43817</v>
      </c>
      <c r="E16" s="43" t="s">
        <v>381</v>
      </c>
      <c r="F16" s="43" t="s">
        <v>382</v>
      </c>
      <c r="G16" s="43" t="s">
        <v>383</v>
      </c>
      <c r="H16" s="59">
        <v>1099</v>
      </c>
      <c r="I16" s="54" t="s">
        <v>347</v>
      </c>
      <c r="J16" s="54" t="s">
        <v>274</v>
      </c>
    </row>
    <row r="17" spans="1:10" ht="34.5" customHeight="1" x14ac:dyDescent="0.25">
      <c r="A17" s="9" t="s">
        <v>416</v>
      </c>
      <c r="B17" s="56" t="s">
        <v>391</v>
      </c>
      <c r="C17" s="54" t="s">
        <v>367</v>
      </c>
      <c r="D17" s="55">
        <v>43817</v>
      </c>
      <c r="E17" s="43" t="s">
        <v>366</v>
      </c>
      <c r="F17" s="43" t="s">
        <v>365</v>
      </c>
      <c r="G17" s="56" t="s">
        <v>364</v>
      </c>
      <c r="H17" s="59">
        <v>1100</v>
      </c>
      <c r="I17" s="54" t="s">
        <v>347</v>
      </c>
      <c r="J17" s="54" t="s">
        <v>274</v>
      </c>
    </row>
    <row r="18" spans="1:10" ht="45.75" customHeight="1" x14ac:dyDescent="0.25">
      <c r="A18" s="65" t="s">
        <v>417</v>
      </c>
      <c r="B18" s="43" t="s">
        <v>380</v>
      </c>
      <c r="C18" s="54" t="s">
        <v>374</v>
      </c>
      <c r="D18" s="55">
        <v>43817</v>
      </c>
      <c r="E18" s="43" t="s">
        <v>381</v>
      </c>
      <c r="F18" s="43" t="s">
        <v>382</v>
      </c>
      <c r="G18" s="43" t="s">
        <v>383</v>
      </c>
      <c r="H18" s="59">
        <v>2395</v>
      </c>
      <c r="I18" s="54" t="s">
        <v>347</v>
      </c>
      <c r="J18" s="54" t="s">
        <v>274</v>
      </c>
    </row>
    <row r="19" spans="1:10" ht="37.5" customHeight="1" x14ac:dyDescent="0.25">
      <c r="A19" s="65" t="s">
        <v>418</v>
      </c>
      <c r="B19" s="56" t="s">
        <v>384</v>
      </c>
      <c r="C19" s="54" t="s">
        <v>373</v>
      </c>
      <c r="D19" s="55">
        <v>43817</v>
      </c>
      <c r="E19" s="43" t="s">
        <v>381</v>
      </c>
      <c r="F19" s="43" t="s">
        <v>382</v>
      </c>
      <c r="G19" s="43" t="s">
        <v>383</v>
      </c>
      <c r="H19" s="59">
        <v>2985</v>
      </c>
      <c r="I19" s="54" t="s">
        <v>347</v>
      </c>
      <c r="J19" s="54" t="s">
        <v>274</v>
      </c>
    </row>
    <row r="20" spans="1:10" ht="36" customHeight="1" x14ac:dyDescent="0.25">
      <c r="A20" s="65" t="s">
        <v>419</v>
      </c>
      <c r="B20" s="56" t="s">
        <v>385</v>
      </c>
      <c r="C20" s="54" t="s">
        <v>372</v>
      </c>
      <c r="D20" s="55">
        <v>43817</v>
      </c>
      <c r="E20" s="43" t="s">
        <v>381</v>
      </c>
      <c r="F20" s="43" t="s">
        <v>382</v>
      </c>
      <c r="G20" s="43" t="s">
        <v>383</v>
      </c>
      <c r="H20" s="59">
        <v>4649</v>
      </c>
      <c r="I20" s="54" t="s">
        <v>347</v>
      </c>
      <c r="J20" s="54" t="s">
        <v>274</v>
      </c>
    </row>
    <row r="21" spans="1:10" ht="42.75" customHeight="1" x14ac:dyDescent="0.25">
      <c r="A21" s="65" t="s">
        <v>420</v>
      </c>
      <c r="B21" s="43" t="s">
        <v>386</v>
      </c>
      <c r="C21" s="54" t="s">
        <v>371</v>
      </c>
      <c r="D21" s="55">
        <v>43817</v>
      </c>
      <c r="E21" s="43" t="s">
        <v>381</v>
      </c>
      <c r="F21" s="43" t="s">
        <v>382</v>
      </c>
      <c r="G21" s="43" t="s">
        <v>383</v>
      </c>
      <c r="H21" s="59">
        <v>3895</v>
      </c>
      <c r="I21" s="54" t="s">
        <v>347</v>
      </c>
      <c r="J21" s="54" t="s">
        <v>274</v>
      </c>
    </row>
    <row r="22" spans="1:10" ht="35.25" customHeight="1" x14ac:dyDescent="0.25">
      <c r="A22" s="65" t="s">
        <v>421</v>
      </c>
      <c r="B22" s="43" t="s">
        <v>397</v>
      </c>
      <c r="C22" s="54" t="s">
        <v>352</v>
      </c>
      <c r="D22" s="55">
        <v>43817</v>
      </c>
      <c r="E22" s="43" t="s">
        <v>381</v>
      </c>
      <c r="F22" s="43" t="s">
        <v>398</v>
      </c>
      <c r="G22" s="43" t="s">
        <v>383</v>
      </c>
      <c r="H22" s="59">
        <v>1090</v>
      </c>
      <c r="I22" s="54" t="s">
        <v>347</v>
      </c>
      <c r="J22" s="54" t="s">
        <v>274</v>
      </c>
    </row>
    <row r="23" spans="1:10" ht="38.25" customHeight="1" x14ac:dyDescent="0.25">
      <c r="A23" s="65" t="s">
        <v>422</v>
      </c>
      <c r="B23" s="56" t="s">
        <v>400</v>
      </c>
      <c r="C23" s="54" t="s">
        <v>350</v>
      </c>
      <c r="D23" s="55">
        <v>43817</v>
      </c>
      <c r="E23" s="43" t="s">
        <v>381</v>
      </c>
      <c r="F23" s="43" t="s">
        <v>382</v>
      </c>
      <c r="G23" s="43" t="s">
        <v>383</v>
      </c>
      <c r="H23" s="59">
        <v>1655</v>
      </c>
      <c r="I23" s="54" t="s">
        <v>347</v>
      </c>
      <c r="J23" s="54" t="s">
        <v>274</v>
      </c>
    </row>
    <row r="24" spans="1:10" ht="35.25" customHeight="1" x14ac:dyDescent="0.25">
      <c r="A24" s="65" t="s">
        <v>423</v>
      </c>
      <c r="B24" s="56" t="s">
        <v>401</v>
      </c>
      <c r="C24" s="54" t="s">
        <v>350</v>
      </c>
      <c r="D24" s="55">
        <v>43817</v>
      </c>
      <c r="E24" s="43" t="s">
        <v>381</v>
      </c>
      <c r="F24" s="43" t="s">
        <v>382</v>
      </c>
      <c r="G24" s="43" t="s">
        <v>383</v>
      </c>
      <c r="H24" s="59">
        <v>1655</v>
      </c>
      <c r="I24" s="54" t="s">
        <v>347</v>
      </c>
      <c r="J24" s="54" t="s">
        <v>274</v>
      </c>
    </row>
    <row r="25" spans="1:10" ht="39.75" customHeight="1" x14ac:dyDescent="0.25">
      <c r="A25" s="9" t="s">
        <v>424</v>
      </c>
      <c r="B25" s="43" t="s">
        <v>399</v>
      </c>
      <c r="C25" s="54" t="s">
        <v>351</v>
      </c>
      <c r="D25" s="55">
        <v>43817</v>
      </c>
      <c r="E25" s="43" t="s">
        <v>381</v>
      </c>
      <c r="F25" s="43" t="s">
        <v>382</v>
      </c>
      <c r="G25" s="43" t="s">
        <v>383</v>
      </c>
      <c r="H25" s="59">
        <v>3999</v>
      </c>
      <c r="I25" s="54" t="s">
        <v>347</v>
      </c>
      <c r="J25" s="54" t="s">
        <v>274</v>
      </c>
    </row>
    <row r="26" spans="1:10" ht="33.75" customHeight="1" x14ac:dyDescent="0.25">
      <c r="A26" s="9" t="s">
        <v>425</v>
      </c>
      <c r="B26" s="56" t="s">
        <v>388</v>
      </c>
      <c r="C26" s="54" t="s">
        <v>389</v>
      </c>
      <c r="D26" s="55">
        <v>43817</v>
      </c>
      <c r="E26" s="43" t="s">
        <v>26</v>
      </c>
      <c r="F26" s="43" t="s">
        <v>390</v>
      </c>
      <c r="G26" s="43" t="s">
        <v>368</v>
      </c>
      <c r="H26" s="59">
        <v>10305</v>
      </c>
      <c r="I26" s="54" t="s">
        <v>347</v>
      </c>
      <c r="J26" s="54" t="s">
        <v>274</v>
      </c>
    </row>
    <row r="27" spans="1:10" ht="36.75" customHeight="1" x14ac:dyDescent="0.25">
      <c r="A27" s="9" t="s">
        <v>426</v>
      </c>
      <c r="B27" s="43" t="s">
        <v>393</v>
      </c>
      <c r="C27" s="54" t="s">
        <v>362</v>
      </c>
      <c r="D27" s="55">
        <v>43817</v>
      </c>
      <c r="E27" s="43" t="s">
        <v>81</v>
      </c>
      <c r="F27" s="43" t="s">
        <v>361</v>
      </c>
      <c r="G27" s="56" t="s">
        <v>360</v>
      </c>
      <c r="H27" s="59">
        <v>2150</v>
      </c>
      <c r="I27" s="54" t="s">
        <v>347</v>
      </c>
      <c r="J27" s="54" t="s">
        <v>274</v>
      </c>
    </row>
    <row r="28" spans="1:10" ht="41.25" customHeight="1" x14ac:dyDescent="0.25">
      <c r="A28" s="9" t="s">
        <v>427</v>
      </c>
      <c r="B28" s="56" t="s">
        <v>392</v>
      </c>
      <c r="C28" s="54" t="s">
        <v>363</v>
      </c>
      <c r="D28" s="55">
        <v>43817</v>
      </c>
      <c r="E28" s="43" t="s">
        <v>356</v>
      </c>
      <c r="F28" s="43" t="s">
        <v>382</v>
      </c>
      <c r="G28" s="43" t="s">
        <v>383</v>
      </c>
      <c r="H28" s="59">
        <v>4450</v>
      </c>
      <c r="I28" s="54" t="s">
        <v>347</v>
      </c>
      <c r="J28" s="54" t="s">
        <v>274</v>
      </c>
    </row>
    <row r="29" spans="1:10" ht="63" customHeight="1" x14ac:dyDescent="0.25">
      <c r="A29" s="9" t="s">
        <v>428</v>
      </c>
      <c r="B29" s="43" t="s">
        <v>394</v>
      </c>
      <c r="C29" s="54" t="s">
        <v>359</v>
      </c>
      <c r="D29" s="55">
        <v>43817</v>
      </c>
      <c r="E29" s="43" t="s">
        <v>358</v>
      </c>
      <c r="F29" s="43" t="s">
        <v>382</v>
      </c>
      <c r="G29" s="43" t="s">
        <v>383</v>
      </c>
      <c r="H29" s="59">
        <v>2980</v>
      </c>
      <c r="I29" s="54" t="s">
        <v>347</v>
      </c>
      <c r="J29" s="54" t="s">
        <v>274</v>
      </c>
    </row>
    <row r="30" spans="1:10" ht="54.75" customHeight="1" x14ac:dyDescent="0.25">
      <c r="A30" s="9" t="s">
        <v>429</v>
      </c>
      <c r="B30" s="43" t="s">
        <v>395</v>
      </c>
      <c r="C30" s="54" t="s">
        <v>357</v>
      </c>
      <c r="D30" s="55">
        <v>43817</v>
      </c>
      <c r="E30" s="43" t="s">
        <v>356</v>
      </c>
      <c r="F30" s="43" t="s">
        <v>382</v>
      </c>
      <c r="G30" s="43" t="s">
        <v>383</v>
      </c>
      <c r="H30" s="59">
        <v>1230</v>
      </c>
      <c r="I30" s="54" t="s">
        <v>347</v>
      </c>
      <c r="J30" s="54" t="s">
        <v>274</v>
      </c>
    </row>
    <row r="31" spans="1:10" ht="53.25" customHeight="1" x14ac:dyDescent="0.25">
      <c r="A31" s="9" t="s">
        <v>430</v>
      </c>
      <c r="B31" s="43" t="s">
        <v>396</v>
      </c>
      <c r="C31" s="54" t="s">
        <v>355</v>
      </c>
      <c r="D31" s="55">
        <v>43817</v>
      </c>
      <c r="E31" s="43" t="s">
        <v>81</v>
      </c>
      <c r="F31" s="56" t="s">
        <v>354</v>
      </c>
      <c r="G31" s="56" t="s">
        <v>353</v>
      </c>
      <c r="H31" s="60">
        <v>3600</v>
      </c>
      <c r="I31" s="54" t="s">
        <v>347</v>
      </c>
      <c r="J31" s="54" t="s">
        <v>274</v>
      </c>
    </row>
    <row r="32" spans="1:10" x14ac:dyDescent="0.25">
      <c r="A32" s="15"/>
      <c r="B32" s="8"/>
      <c r="C32" s="8"/>
      <c r="D32" s="57"/>
      <c r="E32" s="254" t="s">
        <v>435</v>
      </c>
      <c r="F32" s="255"/>
      <c r="G32" s="256"/>
      <c r="H32" s="61">
        <f>SUM(H5:H31)</f>
        <v>54327</v>
      </c>
      <c r="I32" s="8"/>
      <c r="J32" s="8"/>
    </row>
    <row r="33" spans="1:10" x14ac:dyDescent="0.25">
      <c r="B33" s="8"/>
      <c r="C33" s="8"/>
      <c r="D33" s="57"/>
      <c r="E33" s="8"/>
      <c r="F33" s="8"/>
      <c r="G33" s="50"/>
      <c r="H33" s="58"/>
      <c r="I33" s="8"/>
      <c r="J33" s="8"/>
    </row>
    <row r="34" spans="1:10" x14ac:dyDescent="0.25">
      <c r="A34" s="49" t="s">
        <v>640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B36" s="15"/>
      <c r="C36" s="239" t="s">
        <v>342</v>
      </c>
      <c r="D36" s="239"/>
      <c r="E36" s="15"/>
      <c r="F36" s="239" t="s">
        <v>344</v>
      </c>
      <c r="G36" s="239"/>
      <c r="H36" s="15"/>
      <c r="I36" s="250" t="s">
        <v>345</v>
      </c>
      <c r="J36" s="250"/>
    </row>
    <row r="37" spans="1:10" x14ac:dyDescent="0.25">
      <c r="B37" s="15"/>
      <c r="C37" s="44"/>
      <c r="D37" s="45"/>
      <c r="E37" s="15"/>
      <c r="F37" s="48"/>
      <c r="G37" s="48"/>
      <c r="H37" s="15"/>
      <c r="I37" s="48"/>
      <c r="J37" s="48"/>
    </row>
    <row r="38" spans="1:10" x14ac:dyDescent="0.25">
      <c r="B38" s="15"/>
      <c r="C38" s="46"/>
      <c r="D38" s="47"/>
      <c r="E38" s="15"/>
      <c r="F38" s="46"/>
      <c r="G38" s="47"/>
      <c r="H38" s="15"/>
      <c r="I38" s="46"/>
      <c r="J38" s="47"/>
    </row>
    <row r="39" spans="1:10" x14ac:dyDescent="0.25">
      <c r="C39" s="239" t="s">
        <v>313</v>
      </c>
      <c r="D39" s="239"/>
      <c r="F39" s="251" t="s">
        <v>309</v>
      </c>
      <c r="G39" s="251"/>
      <c r="I39" s="251" t="s">
        <v>310</v>
      </c>
      <c r="J39" s="251"/>
    </row>
    <row r="40" spans="1:10" x14ac:dyDescent="0.25">
      <c r="C40" s="240" t="s">
        <v>469</v>
      </c>
      <c r="D40" s="240"/>
      <c r="F40" s="249" t="s">
        <v>343</v>
      </c>
      <c r="G40" s="249"/>
      <c r="I40" s="249" t="s">
        <v>346</v>
      </c>
      <c r="J40" s="249"/>
    </row>
  </sheetData>
  <mergeCells count="12">
    <mergeCell ref="I39:J39"/>
    <mergeCell ref="I40:J40"/>
    <mergeCell ref="C39:D39"/>
    <mergeCell ref="C40:D40"/>
    <mergeCell ref="F39:G39"/>
    <mergeCell ref="F40:G40"/>
    <mergeCell ref="E32:G32"/>
    <mergeCell ref="C36:D36"/>
    <mergeCell ref="F36:G36"/>
    <mergeCell ref="I36:J36"/>
    <mergeCell ref="A1:J2"/>
    <mergeCell ref="A4:J4"/>
  </mergeCells>
  <printOptions horizontalCentered="1"/>
  <pageMargins left="0.19685039370078741" right="0" top="1.299212598425197" bottom="1.1811023622047245" header="0.31496062992125984" footer="0.31496062992125984"/>
  <pageSetup scale="87" orientation="landscape" r:id="rId1"/>
  <headerFooter>
    <oddHeader>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INV B MUEBLES</vt:lpstr>
      <vt:lpstr>Comodate</vt:lpstr>
      <vt:lpstr>R. Comodato</vt:lpstr>
      <vt:lpstr>Comodate!Área_de_impresión</vt:lpstr>
      <vt:lpstr>'R. Comodato'!Área_de_impresión</vt:lpstr>
      <vt:lpstr>Comodate!Títulos_a_imprimir</vt:lpstr>
      <vt:lpstr>'INV B MUEBLES'!Títulos_a_imprimir</vt:lpstr>
      <vt:lpstr>'R. Comodato'!Títulos_a_imprimir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Jira</cp:lastModifiedBy>
  <cp:lastPrinted>2022-12-22T20:39:49Z</cp:lastPrinted>
  <dcterms:created xsi:type="dcterms:W3CDTF">2016-03-08T17:09:06Z</dcterms:created>
  <dcterms:modified xsi:type="dcterms:W3CDTF">2023-02-23T21:28:46Z</dcterms:modified>
</cp:coreProperties>
</file>